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60" yWindow="6255" windowWidth="25260" windowHeight="6210"/>
  </bookViews>
  <sheets>
    <sheet name="Indicators Table" sheetId="1" r:id="rId1"/>
    <sheet name="Calcs" sheetId="4" state="hidden" r:id="rId2"/>
    <sheet name="LDB restatement" sheetId="6" state="hidden" r:id="rId3"/>
  </sheets>
  <definedNames>
    <definedName name="_xlnm.Print_Area" localSheetId="0">'Indicators Table'!$A$1:$K$40</definedName>
  </definedNames>
  <calcPr calcId="145621" calcOnSave="0"/>
</workbook>
</file>

<file path=xl/calcChain.xml><?xml version="1.0" encoding="utf-8"?>
<calcChain xmlns="http://schemas.openxmlformats.org/spreadsheetml/2006/main">
  <c r="N5" i="4" l="1"/>
  <c r="N17" i="4" l="1"/>
  <c r="J5" i="4"/>
  <c r="J43" i="4"/>
  <c r="J52" i="4"/>
  <c r="L17" i="4" l="1"/>
  <c r="J21" i="4" l="1"/>
  <c r="J19" i="4"/>
  <c r="J18" i="4"/>
  <c r="J22" i="4" s="1"/>
  <c r="H5" i="4"/>
  <c r="F5" i="4"/>
  <c r="H44" i="4"/>
  <c r="F44" i="4"/>
  <c r="D44" i="4"/>
  <c r="H32" i="4"/>
  <c r="H50" i="4" s="1"/>
  <c r="F32" i="4"/>
  <c r="F50" i="4" s="1"/>
  <c r="D32" i="4"/>
  <c r="D50" i="4" s="1"/>
  <c r="H31" i="4"/>
  <c r="F31" i="4"/>
  <c r="D31" i="4"/>
  <c r="H30" i="4"/>
  <c r="F30" i="4"/>
  <c r="D30" i="4"/>
  <c r="H29" i="4"/>
  <c r="F29" i="4"/>
  <c r="D29" i="4"/>
  <c r="H26" i="4"/>
  <c r="F26" i="4"/>
  <c r="H21" i="4"/>
  <c r="F21" i="4"/>
  <c r="D21" i="4"/>
  <c r="F20" i="4"/>
  <c r="D20" i="4"/>
  <c r="H19" i="4"/>
  <c r="D19" i="4"/>
  <c r="F15" i="4"/>
  <c r="F19" i="4" s="1"/>
  <c r="H7" i="4"/>
  <c r="H18" i="4" s="1"/>
  <c r="H22" i="4" s="1"/>
  <c r="F7" i="4"/>
  <c r="F28" i="4" s="1"/>
  <c r="D7" i="4"/>
  <c r="D18" i="4" s="1"/>
  <c r="D22" i="4" s="1"/>
  <c r="L50" i="4"/>
  <c r="L32" i="4"/>
  <c r="L21" i="4"/>
  <c r="L31" i="4"/>
  <c r="L30" i="4"/>
  <c r="L29" i="4"/>
  <c r="L28" i="4"/>
  <c r="L19" i="4"/>
  <c r="L5" i="4"/>
  <c r="L18" i="4" s="1"/>
  <c r="H28" i="4" l="1"/>
  <c r="H41" i="4" s="1"/>
  <c r="H57" i="4" s="1"/>
  <c r="D28" i="4"/>
  <c r="L22" i="4"/>
  <c r="D41" i="4"/>
  <c r="D57" i="4" s="1"/>
  <c r="F41" i="4"/>
  <c r="F57" i="4" s="1"/>
  <c r="F18" i="4"/>
  <c r="F22" i="4" s="1"/>
  <c r="L41" i="4"/>
  <c r="L57" i="4" s="1"/>
  <c r="J44" i="4" l="1"/>
  <c r="J32" i="4" l="1"/>
  <c r="J50" i="4" s="1"/>
  <c r="J31" i="4"/>
  <c r="J30" i="4"/>
  <c r="J29" i="4"/>
  <c r="J28" i="4"/>
  <c r="I11" i="6"/>
  <c r="G11" i="6"/>
  <c r="G15" i="6" s="1"/>
  <c r="E11" i="6"/>
  <c r="C11" i="6"/>
  <c r="C15" i="6" s="1"/>
  <c r="I13" i="6"/>
  <c r="G13" i="6"/>
  <c r="E13" i="6"/>
  <c r="C13" i="6"/>
  <c r="I6" i="6"/>
  <c r="I8" i="6" s="1"/>
  <c r="G6" i="6"/>
  <c r="G8" i="6" s="1"/>
  <c r="E6" i="6"/>
  <c r="E8" i="6" s="1"/>
  <c r="C6" i="6"/>
  <c r="C8" i="6" s="1"/>
  <c r="I15" i="6"/>
  <c r="E15" i="6"/>
  <c r="N29" i="4"/>
  <c r="N28" i="4"/>
  <c r="N30" i="4"/>
  <c r="N31" i="4"/>
  <c r="N32" i="4"/>
  <c r="N50" i="4" s="1"/>
  <c r="T29" i="4"/>
  <c r="R29" i="4"/>
  <c r="P29" i="4"/>
  <c r="N21" i="4"/>
  <c r="T28" i="4"/>
  <c r="T41" i="4"/>
  <c r="T57" i="4" s="1"/>
  <c r="T50" i="4"/>
  <c r="R28" i="4"/>
  <c r="R41" i="4"/>
  <c r="R57" i="4" s="1"/>
  <c r="R50" i="4"/>
  <c r="P28" i="4"/>
  <c r="P41" i="4"/>
  <c r="P57" i="4" s="1"/>
  <c r="P50" i="4"/>
  <c r="T18" i="4"/>
  <c r="T22" i="4" s="1"/>
  <c r="T19" i="4"/>
  <c r="R18" i="4"/>
  <c r="R19" i="4"/>
  <c r="P18" i="4"/>
  <c r="P19" i="4"/>
  <c r="N18" i="4"/>
  <c r="N19" i="4"/>
  <c r="R22" i="4" l="1"/>
  <c r="P22" i="4"/>
  <c r="N41" i="4"/>
  <c r="J41" i="4"/>
  <c r="J57" i="4" s="1"/>
  <c r="N22" i="4"/>
  <c r="N57" i="4" l="1"/>
</calcChain>
</file>

<file path=xl/comments1.xml><?xml version="1.0" encoding="utf-8"?>
<comments xmlns="http://schemas.openxmlformats.org/spreadsheetml/2006/main">
  <authors>
    <author>Michael Chiang</author>
    <author>Peter  Michielin</author>
  </authors>
  <commentList>
    <comment ref="J5" authorId="0">
      <text>
        <r>
          <rPr>
            <b/>
            <sz val="9"/>
            <color indexed="81"/>
            <rFont val="Tahoma"/>
            <family val="2"/>
          </rPr>
          <t>Michael Chiang:</t>
        </r>
        <r>
          <rPr>
            <sz val="9"/>
            <color indexed="81"/>
            <rFont val="Tahoma"/>
            <family val="2"/>
          </rPr>
          <t xml:space="preserve">
restated</t>
        </r>
      </text>
    </comment>
    <comment ref="D20" authorId="1">
      <text>
        <r>
          <rPr>
            <b/>
            <sz val="8"/>
            <color indexed="81"/>
            <rFont val="Tahoma"/>
            <family val="2"/>
          </rPr>
          <t>Peter  Michielin:</t>
        </r>
        <r>
          <rPr>
            <sz val="8"/>
            <color indexed="81"/>
            <rFont val="Tahoma"/>
            <family val="2"/>
          </rPr>
          <t xml:space="preserve">
Rail up $3; Hydro down $5; LDB up $75; Lotto up $10
Jun 23/10 - Hydro earnings up $2</t>
        </r>
      </text>
    </comment>
    <comment ref="F20" authorId="0">
      <text>
        <r>
          <rPr>
            <b/>
            <sz val="9"/>
            <color indexed="81"/>
            <rFont val="Tahoma"/>
            <family val="2"/>
          </rPr>
          <t>Michael Chiang:</t>
        </r>
        <r>
          <rPr>
            <sz val="9"/>
            <color indexed="81"/>
            <rFont val="Tahoma"/>
            <family val="2"/>
          </rPr>
          <t xml:space="preserve">
June 23/10 - Hydro earnings up $2</t>
        </r>
      </text>
    </comment>
    <comment ref="D26" authorId="1">
      <text>
        <r>
          <rPr>
            <b/>
            <sz val="8"/>
            <color indexed="81"/>
            <rFont val="Tahoma"/>
            <family val="2"/>
          </rPr>
          <t>Peter  Michielin:</t>
        </r>
        <r>
          <rPr>
            <sz val="8"/>
            <color indexed="81"/>
            <rFont val="Tahoma"/>
            <family val="2"/>
          </rPr>
          <t xml:space="preserve">
Includes $32 for student loans restatement; $3M for VCCEP capitalized interest</t>
        </r>
      </text>
    </comment>
    <comment ref="H39" authorId="0">
      <text>
        <r>
          <rPr>
            <b/>
            <sz val="9"/>
            <color indexed="81"/>
            <rFont val="Tahoma"/>
            <family val="2"/>
          </rPr>
          <t>Michael Chiang:</t>
        </r>
        <r>
          <rPr>
            <sz val="9"/>
            <color indexed="81"/>
            <rFont val="Tahoma"/>
            <family val="2"/>
          </rPr>
          <t xml:space="preserve">
906K</t>
        </r>
      </text>
    </comment>
    <comment ref="J43" authorId="0">
      <text>
        <r>
          <rPr>
            <b/>
            <sz val="9"/>
            <color indexed="81"/>
            <rFont val="Tahoma"/>
            <family val="2"/>
          </rPr>
          <t>Michael Chiang:</t>
        </r>
        <r>
          <rPr>
            <sz val="9"/>
            <color indexed="81"/>
            <rFont val="Tahoma"/>
            <family val="2"/>
          </rPr>
          <t xml:space="preserve">
Hydro restated to $500</t>
        </r>
      </text>
    </comment>
    <comment ref="D44" authorId="0">
      <text>
        <r>
          <rPr>
            <b/>
            <sz val="9"/>
            <color indexed="81"/>
            <rFont val="Tahoma"/>
            <family val="2"/>
          </rPr>
          <t>Michael Chiang:</t>
        </r>
        <r>
          <rPr>
            <sz val="9"/>
            <color indexed="81"/>
            <rFont val="Tahoma"/>
            <family val="2"/>
          </rPr>
          <t xml:space="preserve">
June 10/09 restatement:
total finance charges $1,229 less $514 (for BC Hydro's capital leases) = $715</t>
        </r>
      </text>
    </comment>
    <comment ref="F44" authorId="0">
      <text>
        <r>
          <rPr>
            <b/>
            <sz val="9"/>
            <color indexed="81"/>
            <rFont val="Tahoma"/>
            <family val="2"/>
          </rPr>
          <t>Michael Chiang:</t>
        </r>
        <r>
          <rPr>
            <sz val="9"/>
            <color indexed="81"/>
            <rFont val="Tahoma"/>
            <family val="2"/>
          </rPr>
          <t xml:space="preserve">
June 10/09 restatement:
total finance charges $995 less $507 (for BC Hydro's  capital leases) = $488</t>
        </r>
      </text>
    </comment>
    <comment ref="H44" authorId="0">
      <text>
        <r>
          <rPr>
            <b/>
            <sz val="9"/>
            <color indexed="81"/>
            <rFont val="Tahoma"/>
            <family val="2"/>
          </rPr>
          <t>Michael Chiang:</t>
        </r>
        <r>
          <rPr>
            <sz val="9"/>
            <color indexed="81"/>
            <rFont val="Tahoma"/>
            <family val="2"/>
          </rPr>
          <t xml:space="preserve">
June 10/09 restatement:
total finance charges $3,525 less $320 (for BC Hydro's  capital leases) = $3,205</t>
        </r>
      </text>
    </comment>
    <comment ref="F53" authorId="1">
      <text>
        <r>
          <rPr>
            <b/>
            <sz val="8"/>
            <color indexed="81"/>
            <rFont val="Tahoma"/>
            <family val="2"/>
          </rPr>
          <t>Peter  Michielin:</t>
        </r>
        <r>
          <rPr>
            <sz val="8"/>
            <color indexed="81"/>
            <rFont val="Tahoma"/>
            <family val="2"/>
          </rPr>
          <t xml:space="preserve">
Allowance for Funds Used During Construction accounting treatment applied prospectively</t>
        </r>
      </text>
    </comment>
  </commentList>
</comments>
</file>

<file path=xl/sharedStrings.xml><?xml version="1.0" encoding="utf-8"?>
<sst xmlns="http://schemas.openxmlformats.org/spreadsheetml/2006/main" count="129" uniqueCount="95">
  <si>
    <t>Background Information:</t>
  </si>
  <si>
    <t>Weighted average of all outstanding debt issues.</t>
  </si>
  <si>
    <t>2003/04</t>
  </si>
  <si>
    <t xml:space="preserve">The ratio of interest costs (less sinking fund interest) to revenue.  Figures include capitalized interest expense in order to provide a more comparable measure to outstanding debt.              </t>
  </si>
  <si>
    <r>
      <t xml:space="preserve">Total provincial </t>
    </r>
    <r>
      <rPr>
        <sz val="9"/>
        <rFont val="Arial"/>
        <family val="2"/>
      </rPr>
      <t>..........……………………………………………</t>
    </r>
  </si>
  <si>
    <r>
      <t xml:space="preserve">Taxpayer-supported </t>
    </r>
    <r>
      <rPr>
        <sz val="9"/>
        <rFont val="Arial"/>
        <family val="2"/>
      </rPr>
      <t>.....……………………………………………………</t>
    </r>
  </si>
  <si>
    <t xml:space="preserve">Excludes debt of commercial Crown corporations and agencies and funds held under the province's warehouse borrowing program.              </t>
  </si>
  <si>
    <t>2004/05</t>
  </si>
  <si>
    <r>
      <t xml:space="preserve">Taxpayer-supported </t>
    </r>
    <r>
      <rPr>
        <vertAlign val="superscript"/>
        <sz val="8"/>
        <rFont val="Arial"/>
        <family val="2"/>
      </rPr>
      <t>8</t>
    </r>
    <r>
      <rPr>
        <sz val="9"/>
        <rFont val="Arial"/>
        <family val="2"/>
      </rPr>
      <t>..………………………………………………</t>
    </r>
  </si>
  <si>
    <r>
      <t xml:space="preserve">Taxpayer-supported </t>
    </r>
    <r>
      <rPr>
        <vertAlign val="superscript"/>
        <sz val="8"/>
        <rFont val="Arial"/>
        <family val="2"/>
      </rPr>
      <t>7</t>
    </r>
    <r>
      <rPr>
        <sz val="9"/>
        <rFont val="Arial"/>
        <family val="2"/>
      </rPr>
      <t>..…………………………………………………….</t>
    </r>
  </si>
  <si>
    <r>
      <t xml:space="preserve">Total provincial </t>
    </r>
    <r>
      <rPr>
        <vertAlign val="superscript"/>
        <sz val="8"/>
        <rFont val="Arial"/>
        <family val="2"/>
      </rPr>
      <t>6</t>
    </r>
    <r>
      <rPr>
        <sz val="9"/>
        <rFont val="Arial"/>
        <family val="2"/>
      </rPr>
      <t>............…………………………………………….</t>
    </r>
  </si>
  <si>
    <t>2005/06</t>
  </si>
  <si>
    <t>2006/07</t>
  </si>
  <si>
    <t>2007/08</t>
  </si>
  <si>
    <t>Revenue</t>
  </si>
  <si>
    <t>Condsolidated T-S revenue</t>
  </si>
  <si>
    <t xml:space="preserve">  less:</t>
  </si>
  <si>
    <t>interest gross-ups</t>
  </si>
  <si>
    <t xml:space="preserve">  add:</t>
  </si>
  <si>
    <t>commercial Crown dividends</t>
  </si>
  <si>
    <t>Debt stats T-S revenue</t>
  </si>
  <si>
    <t>Commercial Crown revenue</t>
  </si>
  <si>
    <t>warehouse earnings</t>
  </si>
  <si>
    <t>Debt stats total revenue</t>
  </si>
  <si>
    <t>Interest Costs</t>
  </si>
  <si>
    <t>Interest function</t>
  </si>
  <si>
    <t>IDCs</t>
  </si>
  <si>
    <t>Debt stats T-S interest costs</t>
  </si>
  <si>
    <t>commercial Crown interest</t>
  </si>
  <si>
    <t>warehouse interest</t>
  </si>
  <si>
    <t xml:space="preserve"> </t>
  </si>
  <si>
    <t>Debt stats total interest costs</t>
  </si>
  <si>
    <t xml:space="preserve">  – defeased trusts</t>
  </si>
  <si>
    <t xml:space="preserve">  – commercial FAL</t>
  </si>
  <si>
    <t xml:space="preserve">  – warehouse earnings</t>
  </si>
  <si>
    <t xml:space="preserve">  – Hydro</t>
  </si>
  <si>
    <t xml:space="preserve">  – Liquor</t>
  </si>
  <si>
    <t xml:space="preserve">  – Lottery</t>
  </si>
  <si>
    <t xml:space="preserve">  – Other</t>
  </si>
  <si>
    <t xml:space="preserve">  – sinking funds (direct &amp; T-S Crowns)</t>
  </si>
  <si>
    <t xml:space="preserve">  – warehouse</t>
  </si>
  <si>
    <t xml:space="preserve">  – Health</t>
  </si>
  <si>
    <t xml:space="preserve">  – Education</t>
  </si>
  <si>
    <t xml:space="preserve">  – Transportation</t>
  </si>
  <si>
    <t xml:space="preserve">  – TFA</t>
  </si>
  <si>
    <t xml:space="preserve">  – Rail</t>
  </si>
  <si>
    <t xml:space="preserve">  – Columbia power projects</t>
  </si>
  <si>
    <t xml:space="preserve">  – LDB</t>
  </si>
  <si>
    <t>PCA debt interest (net amounts)</t>
  </si>
  <si>
    <t>Includes revenue of the consolidated revenue fund (excluding dividends from enterprises) plus revenue of all government organizations and enterprises.</t>
  </si>
  <si>
    <t>Excludes revenue of government enterprises, but includes dividends from enterprises paid to the consolidated revenue fund.</t>
  </si>
  <si>
    <t xml:space="preserve">  – sinking funds (PCAs)</t>
  </si>
  <si>
    <t xml:space="preserve">  – BC Transmission Corporation</t>
  </si>
  <si>
    <t>Total provincial ..........……………………………………………………..</t>
  </si>
  <si>
    <t>Taxpayer-supported .....…………………………………………………….</t>
  </si>
  <si>
    <t>Total provincial ..........………………………………………………………</t>
  </si>
  <si>
    <t>Taxpayer-supported .....……………………………………………</t>
  </si>
  <si>
    <t>Taxpayer-supported .....……………………………………………………</t>
  </si>
  <si>
    <t>Total provincial ..........…………………………………………………..</t>
  </si>
  <si>
    <t>Taxpayer-supported .....……………………………………………..</t>
  </si>
  <si>
    <t>Taxpayer-supported .....………………………………………………….</t>
  </si>
  <si>
    <t>Total provincial ..............………………………………………………</t>
  </si>
  <si>
    <t>Budget</t>
  </si>
  <si>
    <t>LDB revenue 2007 Financial and Economic Review</t>
  </si>
  <si>
    <t>LDB revenue 2008 Financial and Economic Review</t>
  </si>
  <si>
    <t>Land-based winery restatement</t>
  </si>
  <si>
    <t>Liquor sales</t>
  </si>
  <si>
    <t>Other income</t>
  </si>
  <si>
    <t>Total</t>
  </si>
  <si>
    <t>2008/09</t>
  </si>
  <si>
    <t xml:space="preserve">  – TI Corp</t>
  </si>
  <si>
    <t xml:space="preserve">  – BC Transit</t>
  </si>
  <si>
    <t>2009/10</t>
  </si>
  <si>
    <t xml:space="preserve">  – ICBC</t>
  </si>
  <si>
    <t xml:space="preserve">  – BC Lottery</t>
  </si>
  <si>
    <t>2010/11</t>
  </si>
  <si>
    <t>Actual 2012/13</t>
  </si>
  <si>
    <r>
      <t xml:space="preserve">Debt to revenue </t>
    </r>
    <r>
      <rPr>
        <sz val="8"/>
        <rFont val="Arial"/>
        <family val="2"/>
      </rPr>
      <t>(per cent)</t>
    </r>
  </si>
  <si>
    <r>
      <t xml:space="preserve">Debt per capita </t>
    </r>
    <r>
      <rPr>
        <sz val="8"/>
        <rFont val="Arial"/>
        <family val="2"/>
      </rPr>
      <t>($)</t>
    </r>
    <r>
      <rPr>
        <sz val="9"/>
        <rFont val="Arial"/>
        <family val="2"/>
      </rPr>
      <t xml:space="preserve"> </t>
    </r>
    <r>
      <rPr>
        <vertAlign val="superscript"/>
        <sz val="8"/>
        <rFont val="Arial"/>
        <family val="2"/>
      </rPr>
      <t>2</t>
    </r>
  </si>
  <si>
    <r>
      <t xml:space="preserve">Debt to GDP </t>
    </r>
    <r>
      <rPr>
        <sz val="8"/>
        <rFont val="Arial"/>
        <family val="2"/>
      </rPr>
      <t>(per cent)</t>
    </r>
    <r>
      <rPr>
        <sz val="9"/>
        <rFont val="Arial"/>
        <family val="2"/>
      </rPr>
      <t xml:space="preserve"> </t>
    </r>
    <r>
      <rPr>
        <vertAlign val="superscript"/>
        <sz val="8"/>
        <rFont val="Arial"/>
        <family val="2"/>
      </rPr>
      <t>3</t>
    </r>
  </si>
  <si>
    <r>
      <t xml:space="preserve">Interest costs </t>
    </r>
    <r>
      <rPr>
        <sz val="8"/>
        <rFont val="Arial"/>
        <family val="2"/>
      </rPr>
      <t>($ millions)</t>
    </r>
  </si>
  <si>
    <r>
      <t xml:space="preserve">Interest rate </t>
    </r>
    <r>
      <rPr>
        <sz val="8"/>
        <rFont val="Arial"/>
        <family val="2"/>
      </rPr>
      <t>(per cent)</t>
    </r>
    <r>
      <rPr>
        <sz val="9"/>
        <rFont val="Arial"/>
        <family val="2"/>
      </rPr>
      <t xml:space="preserve"> </t>
    </r>
    <r>
      <rPr>
        <vertAlign val="superscript"/>
        <sz val="8"/>
        <rFont val="Arial"/>
        <family val="2"/>
      </rPr>
      <t>5</t>
    </r>
  </si>
  <si>
    <r>
      <t xml:space="preserve">Revenue </t>
    </r>
    <r>
      <rPr>
        <sz val="8"/>
        <rFont val="Arial"/>
        <family val="2"/>
      </rPr>
      <t>($ millions)</t>
    </r>
  </si>
  <si>
    <r>
      <t xml:space="preserve">Total debt </t>
    </r>
    <r>
      <rPr>
        <sz val="8"/>
        <rFont val="Arial"/>
        <family val="2"/>
      </rPr>
      <t>($ millions)</t>
    </r>
  </si>
  <si>
    <r>
      <t xml:space="preserve">Provincial GDP </t>
    </r>
    <r>
      <rPr>
        <sz val="8"/>
        <rFont val="Arial"/>
        <family val="2"/>
      </rPr>
      <t>($ millions)</t>
    </r>
    <r>
      <rPr>
        <sz val="9"/>
        <rFont val="Arial"/>
        <family val="2"/>
      </rPr>
      <t xml:space="preserve"> </t>
    </r>
    <r>
      <rPr>
        <vertAlign val="superscript"/>
        <sz val="8"/>
        <rFont val="Arial"/>
        <family val="2"/>
      </rPr>
      <t>9</t>
    </r>
    <r>
      <rPr>
        <sz val="9"/>
        <rFont val="Arial"/>
        <family val="2"/>
      </rPr>
      <t>..............………………………………………………….</t>
    </r>
  </si>
  <si>
    <r>
      <t xml:space="preserve">Population </t>
    </r>
    <r>
      <rPr>
        <sz val="8"/>
        <rFont val="Arial"/>
        <family val="2"/>
      </rPr>
      <t>(thousands at July 1)</t>
    </r>
    <r>
      <rPr>
        <sz val="9"/>
        <rFont val="Arial"/>
        <family val="2"/>
      </rPr>
      <t xml:space="preserve"> </t>
    </r>
    <r>
      <rPr>
        <vertAlign val="superscript"/>
        <sz val="8"/>
        <rFont val="Arial"/>
        <family val="2"/>
      </rPr>
      <t>10</t>
    </r>
    <r>
      <rPr>
        <sz val="9"/>
        <rFont val="Arial"/>
        <family val="2"/>
      </rPr>
      <t>.......……………………………………..</t>
    </r>
  </si>
  <si>
    <r>
      <t xml:space="preserve">Interest bite </t>
    </r>
    <r>
      <rPr>
        <sz val="8"/>
        <rFont val="Arial"/>
        <family val="2"/>
      </rPr>
      <t xml:space="preserve">(cents per dollar of revenue) </t>
    </r>
    <r>
      <rPr>
        <vertAlign val="superscript"/>
        <sz val="8"/>
        <rFont val="Arial"/>
        <family val="2"/>
      </rPr>
      <t>4</t>
    </r>
  </si>
  <si>
    <r>
      <t>Table 2.12   Key Debt Indicators</t>
    </r>
    <r>
      <rPr>
        <b/>
        <vertAlign val="superscript"/>
        <sz val="9"/>
        <rFont val="Arial"/>
        <family val="2"/>
      </rPr>
      <t>1</t>
    </r>
  </si>
  <si>
    <t>June Update 2013</t>
  </si>
  <si>
    <t>Actual 2013/14</t>
  </si>
  <si>
    <t>Figures for prior year have been restated to conform with the presentation used for 2013/14 and to include the effects of changes in underlying data and statistics.</t>
  </si>
  <si>
    <t>The ratio of debt to population (e.g. debt at March 31, 2014 divided by population at July 1, 2013).</t>
  </si>
  <si>
    <t xml:space="preserve">The ratio of debt outstanding at fiscal year end to provincial nominal gross domestic product (GDP) for the calendar year ending in the fiscal year (e.g. debt at March 31, 2014 divided by 2013 GDP).  </t>
  </si>
  <si>
    <t>Nominal GDP for the calendar year ending in the fiscal year (e.g. GDP for 2013 is used for the fiscal year ended March 31, 2014).  As nominal GDP for the calendar year ending in 2013 is not available, the 2013 GDP projected in February 2014 has been used for the fiscal year ended March 31, 2014 for demonstration purposes.</t>
  </si>
  <si>
    <t>Population at July 1st within the fiscal year (e.g. population at July 1, 2013 is used for the fiscal year ended March 31,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</si>
</sst>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164" formatCode="0.0_)"/>
    <numFmt numFmtId="165" formatCode="#,##0.0_);\(#,##0.0\)"/>
    <numFmt numFmtId="166" formatCode="0.0%"/>
    <numFmt numFmtId="167" formatCode="_(* #,##0.0_);_(* \(#,##0.0\);_(* &quot;-&quot;?_);_(@_)"/>
  </numFmts>
  <fonts count="27" x14ac:knownFonts="1">
    <font>
      <sz val="10"/>
      <name val="Arial"/>
    </font>
    <font>
      <sz val="10"/>
      <name val="Arial"/>
      <family val="2"/>
    </font>
    <font>
      <b/>
      <sz val="12"/>
      <name val="Arial"/>
      <family val="2"/>
    </font>
    <font>
      <b/>
      <sz val="10"/>
      <name val="Arial"/>
      <family val="2"/>
    </font>
    <font>
      <sz val="10"/>
      <name val="Arial"/>
      <family val="2"/>
    </font>
    <font>
      <vertAlign val="superscript"/>
      <sz val="8"/>
      <name val="Arial"/>
      <family val="2"/>
    </font>
    <font>
      <sz val="8"/>
      <name val="Arial"/>
      <family val="2"/>
    </font>
    <font>
      <sz val="9"/>
      <name val="Arial"/>
      <family val="2"/>
    </font>
    <font>
      <vertAlign val="superscript"/>
      <sz val="9"/>
      <name val="Arial"/>
      <family val="2"/>
    </font>
    <font>
      <b/>
      <sz val="9"/>
      <name val="Arial"/>
      <family val="2"/>
    </font>
    <font>
      <b/>
      <vertAlign val="superscript"/>
      <sz val="9"/>
      <name val="Arial"/>
      <family val="2"/>
    </font>
    <font>
      <b/>
      <u/>
      <sz val="9"/>
      <name val="Arial"/>
      <family val="2"/>
    </font>
    <font>
      <u val="singleAccounting"/>
      <sz val="10"/>
      <name val="Arial"/>
      <family val="2"/>
    </font>
    <font>
      <b/>
      <u val="doubleAccounting"/>
      <sz val="10"/>
      <name val="Arial"/>
      <family val="2"/>
    </font>
    <font>
      <vertAlign val="superscript"/>
      <sz val="7"/>
      <name val="Arial"/>
      <family val="2"/>
    </font>
    <font>
      <sz val="8"/>
      <color indexed="81"/>
      <name val="Tahoma"/>
      <family val="2"/>
    </font>
    <font>
      <b/>
      <sz val="8"/>
      <color indexed="81"/>
      <name val="Tahoma"/>
      <family val="2"/>
    </font>
    <font>
      <b/>
      <i/>
      <sz val="9"/>
      <name val="Arial"/>
      <family val="2"/>
    </font>
    <font>
      <sz val="8"/>
      <name val="Arial"/>
      <family val="2"/>
    </font>
    <font>
      <u val="singleAccounting"/>
      <sz val="10"/>
      <name val="Arial"/>
      <family val="2"/>
    </font>
    <font>
      <u val="doubleAccounting"/>
      <sz val="10"/>
      <name val="Arial"/>
      <family val="2"/>
    </font>
    <font>
      <i/>
      <sz val="10"/>
      <name val="Arial"/>
      <family val="2"/>
    </font>
    <font>
      <sz val="10"/>
      <color rgb="FFFF0000"/>
      <name val="Arial"/>
      <family val="2"/>
    </font>
    <font>
      <sz val="9"/>
      <color indexed="81"/>
      <name val="Tahoma"/>
      <family val="2"/>
    </font>
    <font>
      <b/>
      <sz val="9"/>
      <color indexed="81"/>
      <name val="Tahoma"/>
      <family val="2"/>
    </font>
    <font>
      <sz val="7"/>
      <name val="Arial"/>
      <family val="2"/>
    </font>
    <font>
      <i/>
      <sz val="8"/>
      <name val="Arial"/>
      <family val="2"/>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85">
    <xf numFmtId="0" fontId="0" fillId="0" borderId="0" xfId="0"/>
    <xf numFmtId="0" fontId="3" fillId="0" borderId="0" xfId="0" applyFont="1"/>
    <xf numFmtId="0" fontId="4" fillId="0" borderId="0" xfId="0" applyFont="1"/>
    <xf numFmtId="0" fontId="6" fillId="0" borderId="0" xfId="0" applyFont="1"/>
    <xf numFmtId="49" fontId="3" fillId="0" borderId="0" xfId="0" applyNumberFormat="1" applyFont="1" applyAlignment="1">
      <alignment horizontal="center"/>
    </xf>
    <xf numFmtId="49" fontId="11" fillId="0" borderId="0" xfId="0" applyNumberFormat="1" applyFont="1" applyAlignment="1">
      <alignment horizontal="center"/>
    </xf>
    <xf numFmtId="49" fontId="9" fillId="0" borderId="0" xfId="0" applyNumberFormat="1" applyFont="1" applyAlignment="1">
      <alignment horizontal="center"/>
    </xf>
    <xf numFmtId="49" fontId="3" fillId="0" borderId="0" xfId="0" applyNumberFormat="1" applyFont="1"/>
    <xf numFmtId="49" fontId="0" fillId="0" borderId="0" xfId="0" applyNumberFormat="1"/>
    <xf numFmtId="41" fontId="0" fillId="0" borderId="0" xfId="0" applyNumberFormat="1"/>
    <xf numFmtId="49" fontId="4" fillId="0" borderId="0" xfId="0" applyNumberFormat="1" applyFont="1"/>
    <xf numFmtId="41" fontId="4" fillId="0" borderId="0" xfId="0" applyNumberFormat="1" applyFont="1"/>
    <xf numFmtId="41" fontId="12" fillId="0" borderId="0" xfId="0" applyNumberFormat="1" applyFont="1"/>
    <xf numFmtId="41" fontId="3" fillId="0" borderId="0" xfId="0" applyNumberFormat="1" applyFont="1"/>
    <xf numFmtId="41" fontId="13" fillId="0" borderId="0" xfId="0" applyNumberFormat="1" applyFont="1"/>
    <xf numFmtId="0" fontId="14" fillId="0" borderId="0" xfId="0" applyFont="1" applyAlignment="1">
      <alignment vertical="top"/>
    </xf>
    <xf numFmtId="49" fontId="17" fillId="0" borderId="0" xfId="0" applyNumberFormat="1" applyFont="1" applyAlignment="1">
      <alignment horizontal="center"/>
    </xf>
    <xf numFmtId="0" fontId="3" fillId="0" borderId="1" xfId="0" applyFont="1" applyBorder="1" applyAlignment="1">
      <alignment vertical="center"/>
    </xf>
    <xf numFmtId="0" fontId="7" fillId="0" borderId="1" xfId="0" applyFont="1" applyBorder="1"/>
    <xf numFmtId="0" fontId="0" fillId="0" borderId="1" xfId="0" applyBorder="1"/>
    <xf numFmtId="37" fontId="7" fillId="0" borderId="1" xfId="0" applyNumberFormat="1" applyFont="1" applyBorder="1" applyProtection="1"/>
    <xf numFmtId="37" fontId="7" fillId="2" borderId="1" xfId="0" applyNumberFormat="1" applyFont="1" applyFill="1" applyBorder="1" applyProtection="1"/>
    <xf numFmtId="0" fontId="2" fillId="0" borderId="1" xfId="0" applyFont="1" applyBorder="1" applyAlignment="1">
      <alignment vertical="center"/>
    </xf>
    <xf numFmtId="0" fontId="7" fillId="0" borderId="0" xfId="0" applyFont="1" applyAlignment="1">
      <alignment vertical="center"/>
    </xf>
    <xf numFmtId="0" fontId="7" fillId="2" borderId="0" xfId="0" applyFont="1" applyFill="1" applyAlignment="1">
      <alignment vertical="center"/>
    </xf>
    <xf numFmtId="0" fontId="0" fillId="0" borderId="0" xfId="0" applyAlignment="1">
      <alignment vertical="center"/>
    </xf>
    <xf numFmtId="164" fontId="7" fillId="0" borderId="0" xfId="0" applyNumberFormat="1" applyFont="1" applyAlignment="1" applyProtection="1">
      <alignment vertical="center"/>
    </xf>
    <xf numFmtId="164" fontId="7" fillId="2" borderId="0" xfId="0" applyNumberFormat="1" applyFont="1" applyFill="1" applyAlignment="1" applyProtection="1">
      <alignment vertical="center"/>
    </xf>
    <xf numFmtId="37" fontId="7" fillId="0" borderId="0" xfId="0" applyNumberFormat="1" applyFont="1" applyAlignment="1" applyProtection="1">
      <alignment vertical="center"/>
    </xf>
    <xf numFmtId="37" fontId="7" fillId="2" borderId="0" xfId="0" applyNumberFormat="1" applyFont="1" applyFill="1" applyAlignment="1" applyProtection="1">
      <alignment vertical="center"/>
    </xf>
    <xf numFmtId="165" fontId="7" fillId="0" borderId="0" xfId="0" applyNumberFormat="1" applyFont="1" applyAlignment="1" applyProtection="1">
      <alignment vertical="center"/>
    </xf>
    <xf numFmtId="165" fontId="7" fillId="2" borderId="0" xfId="0" applyNumberFormat="1" applyFont="1" applyFill="1" applyAlignment="1" applyProtection="1">
      <alignment vertical="center"/>
    </xf>
    <xf numFmtId="167" fontId="7" fillId="0" borderId="0" xfId="0" applyNumberFormat="1" applyFont="1" applyAlignment="1">
      <alignment vertical="center"/>
    </xf>
    <xf numFmtId="167" fontId="7" fillId="2" borderId="0" xfId="0" applyNumberFormat="1" applyFont="1" applyFill="1" applyAlignment="1">
      <alignment vertical="center"/>
    </xf>
    <xf numFmtId="0" fontId="9" fillId="0" borderId="0" xfId="0" applyFont="1" applyAlignment="1">
      <alignment vertical="center"/>
    </xf>
    <xf numFmtId="165" fontId="9" fillId="0" borderId="0" xfId="0" quotePrefix="1" applyNumberFormat="1" applyFont="1" applyAlignment="1" applyProtection="1">
      <alignment horizontal="center"/>
    </xf>
    <xf numFmtId="41" fontId="3" fillId="0" borderId="0" xfId="0" applyNumberFormat="1" applyFont="1" applyFill="1"/>
    <xf numFmtId="41" fontId="13" fillId="0" borderId="0" xfId="0" applyNumberFormat="1" applyFont="1" applyFill="1"/>
    <xf numFmtId="167" fontId="0" fillId="0" borderId="0" xfId="0" applyNumberFormat="1"/>
    <xf numFmtId="167" fontId="19" fillId="0" borderId="0" xfId="0" applyNumberFormat="1" applyFont="1"/>
    <xf numFmtId="167" fontId="20" fillId="0" borderId="0" xfId="0" applyNumberFormat="1" applyFont="1"/>
    <xf numFmtId="0" fontId="21" fillId="0" borderId="0" xfId="0" applyFont="1" applyAlignment="1">
      <alignment horizontal="center"/>
    </xf>
    <xf numFmtId="167" fontId="1" fillId="0" borderId="0" xfId="0" applyNumberFormat="1" applyFont="1"/>
    <xf numFmtId="165" fontId="22" fillId="0" borderId="0" xfId="0" applyNumberFormat="1" applyFont="1" applyProtection="1"/>
    <xf numFmtId="49" fontId="11" fillId="0" borderId="0" xfId="0" applyNumberFormat="1" applyFont="1" applyFill="1" applyAlignment="1">
      <alignment horizontal="center"/>
    </xf>
    <xf numFmtId="41" fontId="0" fillId="0" borderId="0" xfId="0" applyNumberFormat="1" applyFill="1"/>
    <xf numFmtId="37" fontId="8" fillId="0" borderId="0" xfId="0" applyNumberFormat="1" applyFont="1" applyFill="1" applyAlignment="1" applyProtection="1">
      <alignment horizontal="left" vertical="center"/>
    </xf>
    <xf numFmtId="0" fontId="1" fillId="0" borderId="0" xfId="0" applyFont="1"/>
    <xf numFmtId="41" fontId="4" fillId="0" borderId="0" xfId="0" applyNumberFormat="1" applyFont="1" applyFill="1"/>
    <xf numFmtId="164" fontId="7" fillId="0" borderId="0" xfId="0" applyNumberFormat="1" applyFont="1" applyFill="1" applyAlignment="1" applyProtection="1">
      <alignment vertical="center"/>
    </xf>
    <xf numFmtId="37" fontId="7" fillId="0" borderId="0" xfId="0" applyNumberFormat="1" applyFont="1" applyFill="1" applyAlignment="1" applyProtection="1">
      <alignment vertical="center"/>
    </xf>
    <xf numFmtId="0" fontId="7" fillId="0" borderId="0" xfId="0" applyFont="1" applyFill="1" applyAlignment="1">
      <alignment vertical="center"/>
    </xf>
    <xf numFmtId="41" fontId="1" fillId="2" borderId="0" xfId="0" applyNumberFormat="1" applyFont="1" applyFill="1"/>
    <xf numFmtId="41" fontId="0" fillId="2" borderId="0" xfId="0" applyNumberFormat="1" applyFill="1"/>
    <xf numFmtId="41" fontId="12" fillId="2" borderId="0" xfId="0" applyNumberFormat="1" applyFont="1" applyFill="1"/>
    <xf numFmtId="41" fontId="3" fillId="2" borderId="0" xfId="0" applyNumberFormat="1" applyFont="1" applyFill="1"/>
    <xf numFmtId="41" fontId="13" fillId="2" borderId="0" xfId="0" applyNumberFormat="1" applyFont="1" applyFill="1"/>
    <xf numFmtId="41" fontId="7" fillId="2" borderId="0" xfId="0" applyNumberFormat="1" applyFont="1" applyFill="1" applyAlignment="1">
      <alignment vertical="center"/>
    </xf>
    <xf numFmtId="41" fontId="0" fillId="3" borderId="0" xfId="0" applyNumberFormat="1" applyFill="1"/>
    <xf numFmtId="41" fontId="13" fillId="3" borderId="0" xfId="0" applyNumberFormat="1" applyFont="1" applyFill="1"/>
    <xf numFmtId="41" fontId="4" fillId="4" borderId="0" xfId="0" applyNumberFormat="1" applyFont="1" applyFill="1"/>
    <xf numFmtId="41" fontId="1" fillId="4" borderId="0" xfId="0" applyNumberFormat="1" applyFont="1" applyFill="1"/>
    <xf numFmtId="37" fontId="7" fillId="3" borderId="0" xfId="0" applyNumberFormat="1" applyFont="1" applyFill="1" applyAlignment="1" applyProtection="1">
      <alignment vertical="center"/>
    </xf>
    <xf numFmtId="0" fontId="6" fillId="2" borderId="0" xfId="0" applyFont="1" applyFill="1" applyBorder="1" applyAlignment="1">
      <alignment vertical="center"/>
    </xf>
    <xf numFmtId="0" fontId="6" fillId="0" borderId="1" xfId="0" applyFont="1" applyBorder="1" applyAlignment="1">
      <alignment vertical="center"/>
    </xf>
    <xf numFmtId="0" fontId="6" fillId="2" borderId="1" xfId="0" applyFont="1" applyFill="1" applyBorder="1" applyAlignment="1">
      <alignment vertical="center"/>
    </xf>
    <xf numFmtId="165" fontId="7" fillId="3" borderId="0" xfId="0" applyNumberFormat="1" applyFont="1" applyFill="1" applyAlignment="1" applyProtection="1">
      <alignment vertical="center"/>
    </xf>
    <xf numFmtId="164" fontId="7" fillId="3" borderId="0" xfId="0" applyNumberFormat="1" applyFont="1" applyFill="1" applyAlignment="1" applyProtection="1">
      <alignment vertical="center"/>
    </xf>
    <xf numFmtId="0" fontId="25" fillId="0" borderId="0" xfId="0" applyFont="1"/>
    <xf numFmtId="0" fontId="25" fillId="0" borderId="0" xfId="0" applyFont="1" applyFill="1" applyAlignment="1">
      <alignment horizontal="left" wrapText="1"/>
    </xf>
    <xf numFmtId="0" fontId="25" fillId="0" borderId="0" xfId="0" applyFont="1" applyAlignment="1">
      <alignment horizontal="left" wrapText="1"/>
    </xf>
    <xf numFmtId="0" fontId="6" fillId="2" borderId="0"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vertical="center" wrapText="1"/>
    </xf>
    <xf numFmtId="0" fontId="1" fillId="0" borderId="1" xfId="0" applyFont="1" applyBorder="1" applyAlignment="1">
      <alignment vertical="center"/>
    </xf>
    <xf numFmtId="0" fontId="1" fillId="0" borderId="0" xfId="0" applyFont="1" applyBorder="1" applyAlignment="1">
      <alignment vertical="center"/>
    </xf>
    <xf numFmtId="16" fontId="26" fillId="0" borderId="0" xfId="0" applyNumberFormat="1" applyFont="1" applyFill="1" applyBorder="1" applyAlignment="1">
      <alignment horizontal="center" vertical="center" wrapText="1"/>
    </xf>
    <xf numFmtId="0" fontId="6" fillId="0" borderId="2" xfId="0" applyFont="1" applyBorder="1" applyAlignment="1">
      <alignment vertical="center"/>
    </xf>
    <xf numFmtId="0" fontId="6" fillId="0" borderId="2" xfId="0" quotePrefix="1" applyFont="1" applyFill="1" applyBorder="1" applyAlignment="1">
      <alignment horizontal="center" vertical="center" wrapText="1"/>
    </xf>
    <xf numFmtId="0" fontId="21" fillId="0" borderId="1" xfId="0" applyFont="1" applyFill="1" applyBorder="1" applyAlignment="1">
      <alignment horizontal="center" vertical="center" wrapText="1"/>
    </xf>
    <xf numFmtId="165" fontId="7" fillId="0" borderId="0" xfId="0" applyNumberFormat="1" applyFont="1" applyFill="1" applyAlignment="1" applyProtection="1">
      <alignment vertical="center"/>
    </xf>
    <xf numFmtId="167" fontId="7" fillId="0" borderId="0" xfId="0" applyNumberFormat="1" applyFont="1" applyFill="1" applyAlignment="1">
      <alignment vertical="center"/>
    </xf>
    <xf numFmtId="166" fontId="1" fillId="0" borderId="0" xfId="0" applyNumberFormat="1" applyFont="1"/>
    <xf numFmtId="37" fontId="7" fillId="0" borderId="1" xfId="0" applyNumberFormat="1" applyFont="1" applyFill="1" applyBorder="1" applyProtection="1"/>
    <xf numFmtId="0" fontId="1" fillId="0" borderId="0" xfId="0" applyFont="1" applyFill="1"/>
  </cellXfs>
  <cellStyles count="1">
    <cellStyle name="Normal" xfId="0" builtinId="0"/>
  </cellStyles>
  <dxfs count="0"/>
  <tableStyles count="0" defaultTableStyle="TableStyleMedium9" defaultPivotStyle="PivotStyleLight16"/>
  <colors>
    <mruColors>
      <color rgb="FFCCFFCC"/>
      <color rgb="FFCCFF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abSelected="1" zoomScaleNormal="100" workbookViewId="0">
      <selection activeCell="H5" sqref="H5"/>
    </sheetView>
  </sheetViews>
  <sheetFormatPr defaultRowHeight="12.75" x14ac:dyDescent="0.2"/>
  <cols>
    <col min="1" max="1" width="1.7109375" customWidth="1"/>
    <col min="2" max="2" width="1.42578125" customWidth="1"/>
    <col min="3" max="3" width="16.85546875" customWidth="1"/>
    <col min="4" max="4" width="23.7109375" customWidth="1"/>
    <col min="5" max="5" width="0.5703125" customWidth="1"/>
    <col min="6" max="6" width="8" customWidth="1"/>
    <col min="7" max="7" width="0.5703125" customWidth="1"/>
    <col min="8" max="8" width="8" customWidth="1"/>
    <col min="9" max="9" width="0.5703125" customWidth="1"/>
    <col min="10" max="10" width="8" customWidth="1"/>
    <col min="11" max="11" width="2.28515625" bestFit="1" customWidth="1"/>
  </cols>
  <sheetData>
    <row r="1" spans="1:11" ht="15.75" customHeight="1" x14ac:dyDescent="0.2">
      <c r="A1" s="17" t="s">
        <v>87</v>
      </c>
      <c r="B1" s="22"/>
      <c r="C1" s="17"/>
      <c r="D1" s="74"/>
      <c r="E1" s="74"/>
      <c r="F1" s="74"/>
      <c r="G1" s="74"/>
      <c r="H1" s="74"/>
      <c r="I1" s="75"/>
      <c r="J1" s="75"/>
      <c r="K1" s="47"/>
    </row>
    <row r="2" spans="1:11" ht="9.6" customHeight="1" x14ac:dyDescent="0.2">
      <c r="A2" s="75"/>
      <c r="B2" s="75"/>
      <c r="C2" s="75"/>
      <c r="D2" s="75"/>
      <c r="F2" s="76" t="s">
        <v>88</v>
      </c>
      <c r="G2" s="63"/>
      <c r="H2" s="71" t="s">
        <v>89</v>
      </c>
      <c r="I2" s="77"/>
      <c r="J2" s="78" t="s">
        <v>76</v>
      </c>
      <c r="K2" s="47"/>
    </row>
    <row r="3" spans="1:11" ht="28.5" customHeight="1" x14ac:dyDescent="0.2">
      <c r="A3" s="74"/>
      <c r="B3" s="74"/>
      <c r="C3" s="74"/>
      <c r="D3" s="74"/>
      <c r="E3" s="19"/>
      <c r="F3" s="79"/>
      <c r="G3" s="65"/>
      <c r="H3" s="72"/>
      <c r="I3" s="64"/>
      <c r="J3" s="73"/>
      <c r="K3" s="47"/>
    </row>
    <row r="4" spans="1:11" ht="11.65" customHeight="1" x14ac:dyDescent="0.2">
      <c r="A4" s="23" t="s">
        <v>77</v>
      </c>
      <c r="B4" s="23"/>
      <c r="C4" s="23"/>
      <c r="D4" s="23"/>
      <c r="F4" s="51"/>
      <c r="G4" s="24"/>
      <c r="H4" s="24"/>
      <c r="I4" s="23"/>
      <c r="J4" s="23"/>
      <c r="K4" s="47"/>
    </row>
    <row r="5" spans="1:11" ht="11.65" customHeight="1" x14ac:dyDescent="0.2">
      <c r="A5" s="23"/>
      <c r="B5" s="23" t="s">
        <v>4</v>
      </c>
      <c r="C5" s="25"/>
      <c r="D5" s="23"/>
      <c r="F5" s="49">
        <v>111.46302794948073</v>
      </c>
      <c r="G5" s="27"/>
      <c r="H5" s="67">
        <v>107.69572006529917</v>
      </c>
      <c r="I5" s="26"/>
      <c r="J5" s="49">
        <v>104.08383992839293</v>
      </c>
      <c r="K5" s="47"/>
    </row>
    <row r="6" spans="1:11" x14ac:dyDescent="0.2">
      <c r="A6" s="23"/>
      <c r="B6" s="23" t="s">
        <v>5</v>
      </c>
      <c r="C6" s="25"/>
      <c r="D6" s="23"/>
      <c r="F6" s="49">
        <v>98.698949419049612</v>
      </c>
      <c r="G6" s="27"/>
      <c r="H6" s="67">
        <v>96.121708601521362</v>
      </c>
      <c r="I6" s="26"/>
      <c r="J6" s="49">
        <v>93.682066884216212</v>
      </c>
      <c r="K6" s="47"/>
    </row>
    <row r="7" spans="1:11" ht="11.65" customHeight="1" x14ac:dyDescent="0.2">
      <c r="A7" s="23" t="s">
        <v>78</v>
      </c>
      <c r="B7" s="23"/>
      <c r="C7" s="23"/>
      <c r="D7" s="23"/>
      <c r="F7" s="51"/>
      <c r="G7" s="24"/>
      <c r="H7" s="24"/>
      <c r="I7" s="23"/>
      <c r="J7" s="23"/>
      <c r="K7" s="47"/>
    </row>
    <row r="8" spans="1:11" ht="11.65" customHeight="1" x14ac:dyDescent="0.2">
      <c r="A8" s="23"/>
      <c r="B8" s="23" t="s">
        <v>53</v>
      </c>
      <c r="C8" s="25"/>
      <c r="D8" s="23"/>
      <c r="F8" s="50">
        <v>13410.948745536614</v>
      </c>
      <c r="G8" s="29"/>
      <c r="H8" s="29">
        <v>13246.026061233817</v>
      </c>
      <c r="I8" s="28"/>
      <c r="J8" s="28">
        <v>12285.321620281962</v>
      </c>
      <c r="K8" s="47"/>
    </row>
    <row r="9" spans="1:11" x14ac:dyDescent="0.2">
      <c r="A9" s="23"/>
      <c r="B9" s="23" t="s">
        <v>54</v>
      </c>
      <c r="C9" s="25"/>
      <c r="D9" s="23"/>
      <c r="F9" s="50">
        <v>9121.3826745596634</v>
      </c>
      <c r="G9" s="29"/>
      <c r="H9" s="29">
        <v>8962.9413323241624</v>
      </c>
      <c r="I9" s="28"/>
      <c r="J9" s="28">
        <v>8404.0087090727739</v>
      </c>
      <c r="K9" s="47"/>
    </row>
    <row r="10" spans="1:11" ht="11.65" customHeight="1" x14ac:dyDescent="0.2">
      <c r="A10" s="23" t="s">
        <v>79</v>
      </c>
      <c r="B10" s="23"/>
      <c r="C10" s="23"/>
      <c r="D10" s="23"/>
      <c r="F10" s="51"/>
      <c r="G10" s="24"/>
      <c r="H10" s="24"/>
      <c r="I10" s="23"/>
      <c r="J10" s="23"/>
      <c r="K10" s="47"/>
    </row>
    <row r="11" spans="1:11" ht="11.65" customHeight="1" x14ac:dyDescent="0.2">
      <c r="A11" s="23"/>
      <c r="B11" s="23" t="s">
        <v>55</v>
      </c>
      <c r="C11" s="25"/>
      <c r="D11" s="23"/>
      <c r="F11" s="80">
        <v>26.99326160668835</v>
      </c>
      <c r="G11" s="24"/>
      <c r="H11" s="31">
        <v>26.879810800995596</v>
      </c>
      <c r="I11" s="23"/>
      <c r="J11" s="30">
        <v>25.371601043664825</v>
      </c>
      <c r="K11" s="46"/>
    </row>
    <row r="12" spans="1:11" ht="13.5" x14ac:dyDescent="0.2">
      <c r="A12" s="23"/>
      <c r="B12" s="23" t="s">
        <v>56</v>
      </c>
      <c r="C12" s="25"/>
      <c r="D12" s="23"/>
      <c r="F12" s="80">
        <v>18.359317705322553</v>
      </c>
      <c r="G12" s="24"/>
      <c r="H12" s="66">
        <v>18.188260095485266</v>
      </c>
      <c r="I12" s="23"/>
      <c r="J12" s="30">
        <v>17.355927888942428</v>
      </c>
      <c r="K12" s="46"/>
    </row>
    <row r="13" spans="1:11" ht="11.65" customHeight="1" x14ac:dyDescent="0.2">
      <c r="A13" s="23" t="s">
        <v>86</v>
      </c>
      <c r="B13" s="25"/>
      <c r="C13" s="23"/>
      <c r="D13" s="23"/>
      <c r="F13" s="51"/>
      <c r="G13" s="24"/>
      <c r="H13" s="24"/>
      <c r="I13" s="23"/>
      <c r="J13" s="23"/>
      <c r="K13" s="47"/>
    </row>
    <row r="14" spans="1:11" ht="11.65" customHeight="1" x14ac:dyDescent="0.2">
      <c r="A14" s="23"/>
      <c r="B14" s="23" t="s">
        <v>55</v>
      </c>
      <c r="C14" s="25"/>
      <c r="D14" s="23"/>
      <c r="F14" s="49">
        <v>4.704562053547571</v>
      </c>
      <c r="G14" s="24"/>
      <c r="H14" s="27">
        <v>4.5194832848321385</v>
      </c>
      <c r="I14" s="23"/>
      <c r="J14" s="26">
        <v>4.3560959236191401</v>
      </c>
      <c r="K14" s="47"/>
    </row>
    <row r="15" spans="1:11" x14ac:dyDescent="0.2">
      <c r="A15" s="23"/>
      <c r="B15" s="23" t="s">
        <v>57</v>
      </c>
      <c r="C15" s="25"/>
      <c r="D15" s="23"/>
      <c r="F15" s="49">
        <v>4.1211530879658618</v>
      </c>
      <c r="G15" s="24"/>
      <c r="H15" s="27">
        <v>3.9461673493270921</v>
      </c>
      <c r="I15" s="23"/>
      <c r="J15" s="26">
        <v>3.9011703511053319</v>
      </c>
      <c r="K15" s="47"/>
    </row>
    <row r="16" spans="1:11" ht="11.65" customHeight="1" x14ac:dyDescent="0.2">
      <c r="A16" s="23" t="s">
        <v>80</v>
      </c>
      <c r="B16" s="23"/>
      <c r="C16" s="23"/>
      <c r="D16" s="23"/>
      <c r="F16" s="51"/>
      <c r="G16" s="24"/>
      <c r="H16" s="24"/>
      <c r="I16" s="23"/>
      <c r="J16" s="23"/>
      <c r="K16" s="47"/>
    </row>
    <row r="17" spans="1:11" ht="11.65" customHeight="1" x14ac:dyDescent="0.2">
      <c r="A17" s="23"/>
      <c r="B17" s="23" t="s">
        <v>58</v>
      </c>
      <c r="C17" s="25"/>
      <c r="D17" s="23"/>
      <c r="F17" s="50">
        <v>2641</v>
      </c>
      <c r="G17" s="24"/>
      <c r="H17" s="62">
        <v>2547</v>
      </c>
      <c r="I17" s="28"/>
      <c r="J17" s="28">
        <v>2336</v>
      </c>
      <c r="K17" s="47"/>
    </row>
    <row r="18" spans="1:11" x14ac:dyDescent="0.2">
      <c r="A18" s="23"/>
      <c r="B18" s="23" t="s">
        <v>59</v>
      </c>
      <c r="C18" s="25"/>
      <c r="D18" s="23"/>
      <c r="F18" s="50">
        <v>1777</v>
      </c>
      <c r="G18" s="24"/>
      <c r="H18" s="62">
        <v>1686</v>
      </c>
      <c r="I18" s="28"/>
      <c r="J18" s="28">
        <v>1590</v>
      </c>
      <c r="K18" s="47"/>
    </row>
    <row r="19" spans="1:11" ht="11.65" customHeight="1" x14ac:dyDescent="0.2">
      <c r="A19" s="23" t="s">
        <v>81</v>
      </c>
      <c r="B19" s="23"/>
      <c r="C19" s="23"/>
      <c r="D19" s="23"/>
      <c r="F19" s="51"/>
      <c r="G19" s="24"/>
      <c r="H19" s="24"/>
      <c r="I19" s="23"/>
      <c r="J19" s="23"/>
      <c r="K19" s="47"/>
    </row>
    <row r="20" spans="1:11" ht="16.350000000000001" customHeight="1" x14ac:dyDescent="0.2">
      <c r="A20" s="23"/>
      <c r="B20" s="23" t="s">
        <v>60</v>
      </c>
      <c r="C20" s="25"/>
      <c r="D20" s="23"/>
      <c r="F20" s="81">
        <v>4.4000000000000004</v>
      </c>
      <c r="G20" s="24"/>
      <c r="H20" s="33">
        <v>4.2548895899053623</v>
      </c>
      <c r="I20" s="23"/>
      <c r="J20" s="32">
        <v>4.3656731785670155</v>
      </c>
      <c r="K20" s="47"/>
    </row>
    <row r="21" spans="1:11" x14ac:dyDescent="0.2">
      <c r="A21" s="34" t="s">
        <v>0</v>
      </c>
      <c r="B21" s="34"/>
      <c r="C21" s="23"/>
      <c r="D21" s="23"/>
      <c r="F21" s="51"/>
      <c r="G21" s="24"/>
      <c r="H21" s="24"/>
      <c r="I21" s="23"/>
      <c r="J21" s="23"/>
      <c r="K21" s="47"/>
    </row>
    <row r="22" spans="1:11" ht="12.2" customHeight="1" x14ac:dyDescent="0.2">
      <c r="A22" s="23" t="s">
        <v>82</v>
      </c>
      <c r="B22" s="23"/>
      <c r="C22" s="23"/>
      <c r="D22" s="23"/>
      <c r="F22" s="51"/>
      <c r="G22" s="24"/>
      <c r="H22" s="24"/>
      <c r="I22" s="23"/>
      <c r="J22" s="23"/>
      <c r="K22" s="47"/>
    </row>
    <row r="23" spans="1:11" ht="12.2" customHeight="1" x14ac:dyDescent="0.2">
      <c r="A23" s="23"/>
      <c r="B23" s="23" t="s">
        <v>10</v>
      </c>
      <c r="C23" s="25"/>
      <c r="D23" s="23"/>
      <c r="F23" s="50">
        <v>56137</v>
      </c>
      <c r="G23" s="24"/>
      <c r="H23" s="62">
        <v>56356</v>
      </c>
      <c r="I23" s="50"/>
      <c r="J23" s="50">
        <v>53626</v>
      </c>
      <c r="K23" s="47"/>
    </row>
    <row r="24" spans="1:11" x14ac:dyDescent="0.2">
      <c r="A24" s="23"/>
      <c r="B24" s="23" t="s">
        <v>9</v>
      </c>
      <c r="C24" s="25"/>
      <c r="D24" s="23"/>
      <c r="F24" s="50">
        <v>43119</v>
      </c>
      <c r="G24" s="24"/>
      <c r="H24" s="62">
        <v>42725</v>
      </c>
      <c r="I24" s="50"/>
      <c r="J24" s="50">
        <v>40757</v>
      </c>
      <c r="K24" s="47"/>
    </row>
    <row r="25" spans="1:11" ht="12.2" customHeight="1" x14ac:dyDescent="0.2">
      <c r="A25" s="23" t="s">
        <v>83</v>
      </c>
      <c r="B25" s="23"/>
      <c r="C25" s="23"/>
      <c r="D25" s="23"/>
      <c r="F25" s="50"/>
      <c r="G25" s="29"/>
      <c r="H25" s="29"/>
      <c r="I25" s="28"/>
      <c r="J25" s="28"/>
      <c r="K25" s="47"/>
    </row>
    <row r="26" spans="1:11" ht="12.2" customHeight="1" x14ac:dyDescent="0.2">
      <c r="A26" s="23"/>
      <c r="B26" s="23" t="s">
        <v>61</v>
      </c>
      <c r="C26" s="25"/>
      <c r="D26" s="23"/>
      <c r="F26" s="50">
        <v>62572</v>
      </c>
      <c r="G26" s="29"/>
      <c r="H26" s="62">
        <v>60693</v>
      </c>
      <c r="I26" s="28"/>
      <c r="J26" s="50">
        <v>55816</v>
      </c>
      <c r="K26" s="47"/>
    </row>
    <row r="27" spans="1:11" ht="12.2" customHeight="1" x14ac:dyDescent="0.2">
      <c r="A27" s="23"/>
      <c r="B27" s="23" t="s">
        <v>8</v>
      </c>
      <c r="C27" s="25"/>
      <c r="D27" s="23"/>
      <c r="F27" s="50">
        <v>42558</v>
      </c>
      <c r="G27" s="29"/>
      <c r="H27" s="29">
        <v>41068</v>
      </c>
      <c r="I27" s="28"/>
      <c r="J27" s="50">
        <v>38182</v>
      </c>
      <c r="K27" s="43"/>
    </row>
    <row r="28" spans="1:11" ht="12.2" customHeight="1" x14ac:dyDescent="0.2">
      <c r="A28" s="23" t="s">
        <v>84</v>
      </c>
      <c r="B28" s="25"/>
      <c r="C28" s="23"/>
      <c r="D28" s="23"/>
      <c r="F28" s="50">
        <v>231806</v>
      </c>
      <c r="G28" s="29"/>
      <c r="H28" s="62">
        <v>225794</v>
      </c>
      <c r="I28" s="28"/>
      <c r="J28" s="50">
        <v>219994</v>
      </c>
      <c r="K28" s="46"/>
    </row>
    <row r="29" spans="1:11" ht="14.25" customHeight="1" x14ac:dyDescent="0.2">
      <c r="A29" s="23" t="s">
        <v>85</v>
      </c>
      <c r="B29" s="25"/>
      <c r="C29" s="23"/>
      <c r="D29" s="23"/>
      <c r="F29" s="50">
        <v>4665.74</v>
      </c>
      <c r="G29" s="29"/>
      <c r="H29" s="29">
        <v>4581.9780000000001</v>
      </c>
      <c r="I29" s="28"/>
      <c r="J29" s="50">
        <v>4543.308</v>
      </c>
      <c r="K29" s="82"/>
    </row>
    <row r="30" spans="1:11" ht="2.25" customHeight="1" x14ac:dyDescent="0.2">
      <c r="A30" s="18"/>
      <c r="B30" s="19"/>
      <c r="C30" s="18"/>
      <c r="D30" s="18"/>
      <c r="E30" s="19"/>
      <c r="F30" s="83"/>
      <c r="G30" s="21"/>
      <c r="H30" s="21"/>
      <c r="I30" s="20"/>
      <c r="J30" s="20"/>
      <c r="K30" s="47"/>
    </row>
    <row r="31" spans="1:11" ht="3" customHeight="1" x14ac:dyDescent="0.2">
      <c r="A31" s="47"/>
      <c r="B31" s="47"/>
      <c r="C31" s="47"/>
      <c r="D31" s="47"/>
      <c r="E31" s="47"/>
      <c r="F31" s="84"/>
      <c r="G31" s="84"/>
      <c r="H31" s="84"/>
      <c r="I31" s="84"/>
      <c r="J31" s="84"/>
      <c r="K31" s="47"/>
    </row>
    <row r="32" spans="1:11" ht="23.25" customHeight="1" x14ac:dyDescent="0.2">
      <c r="A32" s="15">
        <v>1</v>
      </c>
      <c r="B32" s="70" t="s">
        <v>90</v>
      </c>
      <c r="C32" s="70"/>
      <c r="D32" s="70"/>
      <c r="E32" s="70"/>
      <c r="F32" s="70"/>
      <c r="G32" s="70"/>
      <c r="H32" s="70"/>
      <c r="I32" s="70"/>
      <c r="J32" s="70"/>
      <c r="K32" s="47"/>
    </row>
    <row r="33" spans="1:11" ht="16.5" customHeight="1" x14ac:dyDescent="0.2">
      <c r="A33" s="15">
        <v>2</v>
      </c>
      <c r="B33" s="68" t="s">
        <v>91</v>
      </c>
      <c r="C33" s="68"/>
      <c r="D33" s="68"/>
      <c r="E33" s="68"/>
      <c r="F33" s="68"/>
      <c r="G33" s="68"/>
      <c r="H33" s="68"/>
      <c r="I33" s="68"/>
      <c r="J33" s="68"/>
      <c r="K33" s="47"/>
    </row>
    <row r="34" spans="1:11" ht="24" customHeight="1" x14ac:dyDescent="0.2">
      <c r="A34" s="15">
        <v>3</v>
      </c>
      <c r="B34" s="70" t="s">
        <v>92</v>
      </c>
      <c r="C34" s="70"/>
      <c r="D34" s="70"/>
      <c r="E34" s="70"/>
      <c r="F34" s="70"/>
      <c r="G34" s="70"/>
      <c r="H34" s="70"/>
      <c r="I34" s="70"/>
      <c r="J34" s="70"/>
      <c r="K34" s="47"/>
    </row>
    <row r="35" spans="1:11" ht="21.75" customHeight="1" x14ac:dyDescent="0.2">
      <c r="A35" s="15">
        <v>4</v>
      </c>
      <c r="B35" s="70" t="s">
        <v>3</v>
      </c>
      <c r="C35" s="70"/>
      <c r="D35" s="70"/>
      <c r="E35" s="70"/>
      <c r="F35" s="70"/>
      <c r="G35" s="70"/>
      <c r="H35" s="70"/>
      <c r="I35" s="70"/>
      <c r="J35" s="70"/>
      <c r="K35" s="47"/>
    </row>
    <row r="36" spans="1:11" ht="13.5" customHeight="1" x14ac:dyDescent="0.2">
      <c r="A36" s="15">
        <v>5</v>
      </c>
      <c r="B36" s="68" t="s">
        <v>1</v>
      </c>
      <c r="C36" s="68"/>
      <c r="D36" s="68"/>
      <c r="E36" s="68"/>
      <c r="F36" s="68"/>
      <c r="G36" s="68"/>
      <c r="H36" s="68"/>
      <c r="I36" s="68"/>
      <c r="J36" s="68"/>
      <c r="K36" s="47"/>
    </row>
    <row r="37" spans="1:11" ht="21.75" customHeight="1" x14ac:dyDescent="0.2">
      <c r="A37" s="15">
        <v>6</v>
      </c>
      <c r="B37" s="70" t="s">
        <v>49</v>
      </c>
      <c r="C37" s="70"/>
      <c r="D37" s="70"/>
      <c r="E37" s="70"/>
      <c r="F37" s="70"/>
      <c r="G37" s="70"/>
      <c r="H37" s="70"/>
      <c r="I37" s="70"/>
      <c r="J37" s="70"/>
      <c r="K37" s="47"/>
    </row>
    <row r="38" spans="1:11" ht="21" customHeight="1" x14ac:dyDescent="0.2">
      <c r="A38" s="15">
        <v>7</v>
      </c>
      <c r="B38" s="70" t="s">
        <v>50</v>
      </c>
      <c r="C38" s="70"/>
      <c r="D38" s="70"/>
      <c r="E38" s="70"/>
      <c r="F38" s="70"/>
      <c r="G38" s="70"/>
      <c r="H38" s="70"/>
      <c r="I38" s="70"/>
      <c r="J38" s="70"/>
      <c r="K38" s="47"/>
    </row>
    <row r="39" spans="1:11" ht="21" customHeight="1" x14ac:dyDescent="0.2">
      <c r="A39" s="15">
        <v>8</v>
      </c>
      <c r="B39" s="70" t="s">
        <v>6</v>
      </c>
      <c r="C39" s="70"/>
      <c r="D39" s="70"/>
      <c r="E39" s="70"/>
      <c r="F39" s="70"/>
      <c r="G39" s="70"/>
      <c r="H39" s="70"/>
      <c r="I39" s="70"/>
      <c r="J39" s="70"/>
      <c r="K39" s="47"/>
    </row>
    <row r="40" spans="1:11" ht="39.75" customHeight="1" x14ac:dyDescent="0.2">
      <c r="A40" s="15">
        <v>9</v>
      </c>
      <c r="B40" s="69" t="s">
        <v>93</v>
      </c>
      <c r="C40" s="69"/>
      <c r="D40" s="69"/>
      <c r="E40" s="69"/>
      <c r="F40" s="69"/>
      <c r="G40" s="69"/>
      <c r="H40" s="69"/>
      <c r="I40" s="69"/>
      <c r="J40" s="69"/>
      <c r="K40" s="47"/>
    </row>
    <row r="41" spans="1:11" ht="23.25" customHeight="1" x14ac:dyDescent="0.2">
      <c r="A41" s="15">
        <v>10</v>
      </c>
      <c r="B41" s="70" t="s">
        <v>94</v>
      </c>
      <c r="C41" s="70"/>
      <c r="D41" s="70"/>
      <c r="E41" s="70"/>
      <c r="F41" s="70"/>
      <c r="G41" s="70"/>
      <c r="H41" s="70"/>
      <c r="I41" s="70"/>
      <c r="J41" s="70"/>
      <c r="K41" s="47"/>
    </row>
    <row r="42" spans="1:11" x14ac:dyDescent="0.2">
      <c r="A42" s="3"/>
      <c r="B42" s="3"/>
      <c r="C42" s="47"/>
      <c r="D42" s="47"/>
      <c r="E42" s="47"/>
      <c r="F42" s="47"/>
      <c r="G42" s="47"/>
      <c r="H42" s="47"/>
      <c r="I42" s="47"/>
      <c r="J42" s="47"/>
      <c r="K42" s="47"/>
    </row>
  </sheetData>
  <mergeCells count="11">
    <mergeCell ref="B41:J41"/>
    <mergeCell ref="F2:F3"/>
    <mergeCell ref="H2:H3"/>
    <mergeCell ref="J2:J3"/>
    <mergeCell ref="B32:J32"/>
    <mergeCell ref="B34:J34"/>
    <mergeCell ref="B35:J35"/>
    <mergeCell ref="B37:J37"/>
    <mergeCell ref="B38:J38"/>
    <mergeCell ref="B39:J39"/>
    <mergeCell ref="B40:J40"/>
  </mergeCells>
  <phoneticPr fontId="0" type="noConversion"/>
  <pageMargins left="0.74803149606299202" right="0.23622047244094499" top="0.86614173228346503" bottom="0.59055118110236204" header="0.511811023622047" footer="0.511811023622047"/>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93"/>
  <sheetViews>
    <sheetView topLeftCell="A16" zoomScaleNormal="100" workbookViewId="0">
      <selection activeCell="N21" sqref="N21"/>
    </sheetView>
  </sheetViews>
  <sheetFormatPr defaultRowHeight="12.75" x14ac:dyDescent="0.2"/>
  <cols>
    <col min="1" max="1" width="2.7109375" style="7" customWidth="1"/>
    <col min="2" max="2" width="5.7109375" style="8" customWidth="1"/>
    <col min="3" max="3" width="34.140625" style="8" customWidth="1"/>
    <col min="4" max="4" width="9.5703125" style="8" customWidth="1"/>
    <col min="5" max="5" width="0.85546875" style="8" customWidth="1"/>
    <col min="7" max="7" width="0.85546875" customWidth="1"/>
    <col min="9" max="9" width="0.85546875" customWidth="1"/>
    <col min="11" max="11" width="0.85546875" customWidth="1"/>
    <col min="13" max="13" width="0.85546875" customWidth="1"/>
    <col min="15" max="15" width="0.85546875" customWidth="1"/>
    <col min="16" max="16" width="0" hidden="1" customWidth="1"/>
    <col min="17" max="17" width="0.85546875" hidden="1" customWidth="1"/>
    <col min="18" max="18" width="0" hidden="1" customWidth="1"/>
    <col min="19" max="19" width="0.85546875" hidden="1" customWidth="1"/>
    <col min="20" max="20" width="0" hidden="1" customWidth="1"/>
  </cols>
  <sheetData>
    <row r="1" spans="1:20" x14ac:dyDescent="0.2">
      <c r="L1" s="16"/>
    </row>
    <row r="2" spans="1:20" s="5" customFormat="1" x14ac:dyDescent="0.2">
      <c r="A2" s="4"/>
      <c r="J2" s="6"/>
      <c r="L2" s="6" t="s">
        <v>62</v>
      </c>
      <c r="N2" s="6"/>
    </row>
    <row r="3" spans="1:20" x14ac:dyDescent="0.2">
      <c r="D3" s="44" t="s">
        <v>12</v>
      </c>
      <c r="E3" s="44"/>
      <c r="F3" s="44" t="s">
        <v>13</v>
      </c>
      <c r="G3" s="5"/>
      <c r="H3" s="5" t="s">
        <v>69</v>
      </c>
      <c r="I3" s="5"/>
      <c r="J3" s="5" t="s">
        <v>72</v>
      </c>
      <c r="K3" s="5"/>
      <c r="L3" s="5" t="s">
        <v>75</v>
      </c>
      <c r="M3" s="5"/>
      <c r="N3" s="5" t="s">
        <v>75</v>
      </c>
      <c r="O3" s="5"/>
      <c r="P3" s="5" t="s">
        <v>11</v>
      </c>
      <c r="Q3" s="5"/>
      <c r="R3" s="5" t="s">
        <v>12</v>
      </c>
      <c r="S3" s="5"/>
      <c r="T3" s="5" t="s">
        <v>13</v>
      </c>
    </row>
    <row r="4" spans="1:20" x14ac:dyDescent="0.2">
      <c r="A4" s="7" t="s">
        <v>14</v>
      </c>
      <c r="F4" s="9"/>
      <c r="G4" s="9"/>
      <c r="H4" s="9"/>
      <c r="I4" s="9"/>
      <c r="J4" s="9"/>
      <c r="K4" s="9"/>
      <c r="L4" s="9"/>
      <c r="M4" s="9"/>
      <c r="N4" s="9"/>
      <c r="O4" s="9"/>
      <c r="P4" s="9"/>
      <c r="Q4" s="9"/>
      <c r="R4" s="9"/>
      <c r="S4" s="9"/>
      <c r="T4" s="9"/>
    </row>
    <row r="5" spans="1:20" s="2" customFormat="1" x14ac:dyDescent="0.2">
      <c r="A5" s="10"/>
      <c r="B5" s="10" t="s">
        <v>15</v>
      </c>
      <c r="C5" s="10"/>
      <c r="D5" s="60">
        <v>35760</v>
      </c>
      <c r="E5" s="60"/>
      <c r="F5" s="60">
        <f>36857-32-27+27+8-37</f>
        <v>36796</v>
      </c>
      <c r="G5" s="60"/>
      <c r="H5" s="61">
        <f>38328+15-(2905-1)-41</f>
        <v>35398</v>
      </c>
      <c r="I5" s="60"/>
      <c r="J5" s="48">
        <f>37488-3020</f>
        <v>34468</v>
      </c>
      <c r="K5" s="11"/>
      <c r="L5" s="52">
        <f>39190-3001</f>
        <v>36189</v>
      </c>
      <c r="M5" s="11"/>
      <c r="N5" s="48">
        <f>39829-2913</f>
        <v>36916</v>
      </c>
      <c r="O5" s="11"/>
      <c r="P5" s="11">
        <v>30746</v>
      </c>
      <c r="Q5" s="11"/>
      <c r="R5" s="11">
        <v>31245</v>
      </c>
      <c r="S5" s="11"/>
      <c r="T5" s="11">
        <v>32114</v>
      </c>
    </row>
    <row r="6" spans="1:20" x14ac:dyDescent="0.2">
      <c r="B6" s="8" t="s">
        <v>16</v>
      </c>
      <c r="C6" s="8" t="s">
        <v>17</v>
      </c>
      <c r="D6" s="9"/>
      <c r="E6" s="9"/>
      <c r="F6" s="9"/>
      <c r="G6" s="9"/>
      <c r="H6" s="9"/>
      <c r="I6" s="9"/>
      <c r="J6" s="9"/>
      <c r="K6" s="9"/>
      <c r="L6" s="53"/>
      <c r="M6" s="9"/>
      <c r="N6" s="9"/>
      <c r="O6" s="9"/>
      <c r="P6" s="9"/>
      <c r="Q6" s="9"/>
      <c r="R6" s="9"/>
      <c r="S6" s="9"/>
      <c r="T6" s="9"/>
    </row>
    <row r="7" spans="1:20" x14ac:dyDescent="0.2">
      <c r="C7" s="8" t="s">
        <v>39</v>
      </c>
      <c r="D7" s="9">
        <f>-44-32</f>
        <v>-76</v>
      </c>
      <c r="E7" s="9"/>
      <c r="F7" s="9">
        <f>-171-29</f>
        <v>-200</v>
      </c>
      <c r="G7" s="9"/>
      <c r="H7" s="9">
        <f>-4-31</f>
        <v>-35</v>
      </c>
      <c r="I7" s="9"/>
      <c r="J7" s="45">
        <v>-42</v>
      </c>
      <c r="K7" s="9"/>
      <c r="L7" s="53">
        <v>-39</v>
      </c>
      <c r="M7" s="9"/>
      <c r="N7" s="45">
        <v>-51</v>
      </c>
      <c r="O7" s="9"/>
      <c r="P7" s="9">
        <v>-115</v>
      </c>
      <c r="Q7" s="9"/>
      <c r="R7" s="9">
        <v>-110</v>
      </c>
      <c r="S7" s="9"/>
      <c r="T7" s="9">
        <v>-107</v>
      </c>
    </row>
    <row r="8" spans="1:20" x14ac:dyDescent="0.2">
      <c r="C8" s="8" t="s">
        <v>51</v>
      </c>
      <c r="D8" s="9">
        <v>-108</v>
      </c>
      <c r="E8" s="9"/>
      <c r="F8" s="9">
        <v>-61</v>
      </c>
      <c r="G8" s="9"/>
      <c r="H8" s="9">
        <v>-45</v>
      </c>
      <c r="I8" s="9"/>
      <c r="J8" s="45">
        <v>-54</v>
      </c>
      <c r="K8" s="9"/>
      <c r="L8" s="53">
        <v>0</v>
      </c>
      <c r="M8" s="9"/>
      <c r="N8" s="45">
        <v>0</v>
      </c>
      <c r="O8" s="9"/>
      <c r="P8" s="9"/>
      <c r="Q8" s="9"/>
      <c r="R8" s="9"/>
      <c r="S8" s="9"/>
      <c r="T8" s="9"/>
    </row>
    <row r="9" spans="1:20" x14ac:dyDescent="0.2">
      <c r="C9" s="8" t="s">
        <v>32</v>
      </c>
      <c r="D9" s="9">
        <v>-47</v>
      </c>
      <c r="E9" s="9"/>
      <c r="F9" s="9">
        <v>-39</v>
      </c>
      <c r="G9" s="9"/>
      <c r="H9" s="9">
        <v>-35</v>
      </c>
      <c r="I9" s="9"/>
      <c r="J9" s="45">
        <v>-29</v>
      </c>
      <c r="K9" s="9"/>
      <c r="L9" s="53">
        <v>-23</v>
      </c>
      <c r="M9" s="9"/>
      <c r="N9" s="45">
        <v>-23</v>
      </c>
      <c r="O9" s="9"/>
      <c r="P9" s="9">
        <v>-56</v>
      </c>
      <c r="Q9" s="9"/>
      <c r="R9" s="9">
        <v>-49</v>
      </c>
      <c r="S9" s="9"/>
      <c r="T9" s="9">
        <v>-40</v>
      </c>
    </row>
    <row r="10" spans="1:20" x14ac:dyDescent="0.2">
      <c r="C10" s="8" t="s">
        <v>33</v>
      </c>
      <c r="D10" s="9">
        <v>-489</v>
      </c>
      <c r="E10" s="9"/>
      <c r="F10" s="9">
        <v>-493</v>
      </c>
      <c r="G10" s="9"/>
      <c r="H10" s="9">
        <v>-486</v>
      </c>
      <c r="I10" s="9"/>
      <c r="J10" s="9">
        <v>-479</v>
      </c>
      <c r="K10" s="9"/>
      <c r="L10" s="53">
        <v>-527</v>
      </c>
      <c r="M10" s="9"/>
      <c r="N10" s="9">
        <v>-574</v>
      </c>
      <c r="O10" s="9"/>
      <c r="P10" s="9">
        <v>-467</v>
      </c>
      <c r="Q10" s="9"/>
      <c r="R10" s="9">
        <v>-492</v>
      </c>
      <c r="S10" s="9"/>
      <c r="T10" s="9">
        <v>-537</v>
      </c>
    </row>
    <row r="11" spans="1:20" x14ac:dyDescent="0.2">
      <c r="C11" s="8" t="s">
        <v>34</v>
      </c>
      <c r="D11" s="9">
        <v>-2</v>
      </c>
      <c r="E11" s="9"/>
      <c r="F11" s="9">
        <v>-5</v>
      </c>
      <c r="G11" s="9"/>
      <c r="H11" s="9">
        <v>-27</v>
      </c>
      <c r="I11" s="9"/>
      <c r="J11" s="9">
        <v>-82</v>
      </c>
      <c r="K11" s="9"/>
      <c r="L11" s="53">
        <v>-33</v>
      </c>
      <c r="M11" s="9"/>
      <c r="N11" s="9">
        <v>-21</v>
      </c>
      <c r="O11" s="9"/>
      <c r="P11" s="9">
        <v>-17</v>
      </c>
      <c r="Q11" s="9"/>
      <c r="R11" s="9">
        <v>-18</v>
      </c>
      <c r="S11" s="9"/>
      <c r="T11" s="9">
        <v>-19</v>
      </c>
    </row>
    <row r="12" spans="1:20" x14ac:dyDescent="0.2">
      <c r="B12" s="8" t="s">
        <v>18</v>
      </c>
      <c r="C12" s="8" t="s">
        <v>19</v>
      </c>
      <c r="D12" s="9"/>
      <c r="E12" s="9"/>
      <c r="F12" s="9"/>
      <c r="G12" s="9"/>
      <c r="H12" s="9"/>
      <c r="I12" s="9"/>
      <c r="J12" s="9"/>
      <c r="K12" s="9"/>
      <c r="L12" s="53"/>
      <c r="M12" s="9"/>
      <c r="N12" s="9"/>
      <c r="O12" s="9"/>
      <c r="P12" s="9"/>
      <c r="Q12" s="9"/>
      <c r="R12" s="9"/>
      <c r="S12" s="9"/>
      <c r="T12" s="9"/>
    </row>
    <row r="13" spans="1:20" x14ac:dyDescent="0.2">
      <c r="C13" s="8" t="s">
        <v>35</v>
      </c>
      <c r="D13" s="9">
        <v>331</v>
      </c>
      <c r="E13" s="9"/>
      <c r="F13" s="9">
        <v>288</v>
      </c>
      <c r="G13" s="9"/>
      <c r="H13" s="9">
        <v>0</v>
      </c>
      <c r="I13" s="9"/>
      <c r="J13" s="9">
        <v>47</v>
      </c>
      <c r="K13" s="9"/>
      <c r="L13" s="53">
        <v>282</v>
      </c>
      <c r="M13" s="9"/>
      <c r="N13" s="9">
        <v>456</v>
      </c>
      <c r="O13" s="9"/>
      <c r="P13" s="9">
        <v>332</v>
      </c>
      <c r="Q13" s="9"/>
      <c r="R13" s="9">
        <v>304</v>
      </c>
      <c r="S13" s="9"/>
      <c r="T13" s="9">
        <v>143</v>
      </c>
    </row>
    <row r="14" spans="1:20" x14ac:dyDescent="0.2">
      <c r="C14" s="8" t="s">
        <v>36</v>
      </c>
      <c r="D14" s="9">
        <v>840</v>
      </c>
      <c r="E14" s="9"/>
      <c r="F14" s="9">
        <v>857</v>
      </c>
      <c r="G14" s="9"/>
      <c r="H14" s="9">
        <v>891</v>
      </c>
      <c r="I14" s="9"/>
      <c r="J14" s="9">
        <v>877</v>
      </c>
      <c r="K14" s="9"/>
      <c r="L14" s="53">
        <v>974</v>
      </c>
      <c r="M14" s="9"/>
      <c r="N14" s="9">
        <v>890</v>
      </c>
      <c r="O14" s="9"/>
      <c r="P14" s="9">
        <v>779</v>
      </c>
      <c r="Q14" s="9"/>
      <c r="R14" s="9">
        <v>794</v>
      </c>
      <c r="S14" s="9"/>
      <c r="T14" s="9">
        <v>808</v>
      </c>
    </row>
    <row r="15" spans="1:20" x14ac:dyDescent="0.2">
      <c r="C15" s="8" t="s">
        <v>37</v>
      </c>
      <c r="D15" s="9">
        <v>1011</v>
      </c>
      <c r="E15" s="9"/>
      <c r="F15" s="9">
        <f>825+256</f>
        <v>1081</v>
      </c>
      <c r="G15" s="9"/>
      <c r="H15" s="9">
        <v>1082</v>
      </c>
      <c r="I15" s="9"/>
      <c r="J15" s="9">
        <v>1070</v>
      </c>
      <c r="K15" s="9"/>
      <c r="L15" s="53">
        <v>1106</v>
      </c>
      <c r="M15" s="9"/>
      <c r="N15" s="9">
        <v>1096</v>
      </c>
      <c r="O15" s="9"/>
      <c r="P15" s="9">
        <v>892</v>
      </c>
      <c r="Q15" s="9"/>
      <c r="R15" s="9">
        <v>942</v>
      </c>
      <c r="S15" s="9"/>
      <c r="T15" s="9">
        <v>1021</v>
      </c>
    </row>
    <row r="16" spans="1:20" x14ac:dyDescent="0.2">
      <c r="C16" s="8" t="s">
        <v>73</v>
      </c>
      <c r="D16" s="9">
        <v>0</v>
      </c>
      <c r="E16" s="9"/>
      <c r="F16" s="9">
        <v>0</v>
      </c>
      <c r="G16" s="9"/>
      <c r="H16" s="9">
        <v>0</v>
      </c>
      <c r="I16" s="9"/>
      <c r="J16" s="9">
        <v>0</v>
      </c>
      <c r="K16" s="9"/>
      <c r="L16" s="53">
        <v>487</v>
      </c>
      <c r="M16" s="9"/>
      <c r="N16" s="9">
        <v>576</v>
      </c>
      <c r="O16" s="9"/>
      <c r="P16" s="9">
        <v>892</v>
      </c>
      <c r="Q16" s="9"/>
      <c r="R16" s="9">
        <v>942</v>
      </c>
      <c r="S16" s="9"/>
      <c r="T16" s="9">
        <v>1021</v>
      </c>
    </row>
    <row r="17" spans="1:22" ht="15" x14ac:dyDescent="0.35">
      <c r="C17" s="8" t="s">
        <v>38</v>
      </c>
      <c r="D17" s="12">
        <v>2</v>
      </c>
      <c r="E17" s="12"/>
      <c r="F17" s="12">
        <v>2</v>
      </c>
      <c r="G17" s="12"/>
      <c r="H17" s="12">
        <v>2</v>
      </c>
      <c r="I17" s="12"/>
      <c r="J17" s="12">
        <v>2</v>
      </c>
      <c r="K17" s="12"/>
      <c r="L17" s="54">
        <f>4+173</f>
        <v>177</v>
      </c>
      <c r="M17" s="12"/>
      <c r="N17" s="12">
        <f>175-2</f>
        <v>173</v>
      </c>
      <c r="O17" s="12"/>
      <c r="P17" s="12">
        <v>2</v>
      </c>
      <c r="Q17" s="12"/>
      <c r="R17" s="12">
        <v>2</v>
      </c>
      <c r="S17" s="12"/>
      <c r="T17" s="12">
        <v>2</v>
      </c>
    </row>
    <row r="18" spans="1:22" x14ac:dyDescent="0.2">
      <c r="B18" s="7" t="s">
        <v>20</v>
      </c>
      <c r="D18" s="36">
        <f>SUM(D5:D17)</f>
        <v>37222</v>
      </c>
      <c r="E18" s="36"/>
      <c r="F18" s="36">
        <f>SUM(F5:F17)</f>
        <v>38226</v>
      </c>
      <c r="G18" s="36"/>
      <c r="H18" s="36">
        <f>SUM(H5:H17)</f>
        <v>36745</v>
      </c>
      <c r="I18" s="36"/>
      <c r="J18" s="36">
        <f>SUM(J5:J17)</f>
        <v>35778</v>
      </c>
      <c r="K18" s="36"/>
      <c r="L18" s="55">
        <f>SUM(L5:L17)</f>
        <v>38593</v>
      </c>
      <c r="M18" s="36"/>
      <c r="N18" s="36">
        <f>SUM(N5:N17)</f>
        <v>39438</v>
      </c>
      <c r="O18" s="13"/>
      <c r="P18" s="13">
        <f>SUM(P5:P17)</f>
        <v>32988</v>
      </c>
      <c r="Q18" s="13"/>
      <c r="R18" s="13">
        <f>SUM(R5:R17)</f>
        <v>33560</v>
      </c>
      <c r="S18" s="13"/>
      <c r="T18" s="13">
        <f>SUM(T5:T17)</f>
        <v>34406</v>
      </c>
      <c r="V18" s="9"/>
    </row>
    <row r="19" spans="1:22" x14ac:dyDescent="0.2">
      <c r="B19" s="8" t="s">
        <v>16</v>
      </c>
      <c r="C19" s="8" t="s">
        <v>19</v>
      </c>
      <c r="D19" s="9">
        <f>-SUM(D13:D17)</f>
        <v>-2184</v>
      </c>
      <c r="E19" s="9"/>
      <c r="F19" s="9">
        <f>-SUM(F13:F17)</f>
        <v>-2228</v>
      </c>
      <c r="G19" s="9"/>
      <c r="H19" s="9">
        <f>-SUM(H13:H17)</f>
        <v>-1975</v>
      </c>
      <c r="I19" s="9"/>
      <c r="J19" s="9">
        <f>-SUM(J13:J17)</f>
        <v>-1996</v>
      </c>
      <c r="K19" s="9"/>
      <c r="L19" s="53">
        <f>-SUM(L12:L17)</f>
        <v>-3026</v>
      </c>
      <c r="M19" s="9"/>
      <c r="N19" s="9">
        <f>-SUM(N13:N17)</f>
        <v>-3191</v>
      </c>
      <c r="O19" s="9"/>
      <c r="P19" s="9">
        <f>-SUM(P13:P17)</f>
        <v>-2897</v>
      </c>
      <c r="Q19" s="9"/>
      <c r="R19" s="9">
        <f>-SUM(R13:R17)</f>
        <v>-2984</v>
      </c>
      <c r="S19" s="9"/>
      <c r="T19" s="9">
        <f>-SUM(T13:T17)</f>
        <v>-2995</v>
      </c>
    </row>
    <row r="20" spans="1:22" x14ac:dyDescent="0.2">
      <c r="B20" s="8" t="s">
        <v>18</v>
      </c>
      <c r="C20" s="8" t="s">
        <v>21</v>
      </c>
      <c r="D20" s="9">
        <f>13235+83+2</f>
        <v>13320</v>
      </c>
      <c r="E20" s="9"/>
      <c r="F20" s="9">
        <f>14614-645+2</f>
        <v>13971</v>
      </c>
      <c r="G20" s="9"/>
      <c r="H20" s="9">
        <v>13968</v>
      </c>
      <c r="I20" s="9"/>
      <c r="J20" s="9">
        <v>13826</v>
      </c>
      <c r="K20" s="9"/>
      <c r="L20" s="53">
        <v>14952</v>
      </c>
      <c r="M20" s="9"/>
      <c r="N20" s="45">
        <v>14733</v>
      </c>
      <c r="O20" s="9"/>
      <c r="P20" s="9">
        <v>11712</v>
      </c>
      <c r="Q20" s="9"/>
      <c r="R20" s="9">
        <v>11954</v>
      </c>
      <c r="S20" s="9"/>
      <c r="T20" s="9">
        <v>12345</v>
      </c>
    </row>
    <row r="21" spans="1:22" ht="15" x14ac:dyDescent="0.35">
      <c r="C21" s="8" t="s">
        <v>22</v>
      </c>
      <c r="D21" s="12">
        <f>-D11</f>
        <v>2</v>
      </c>
      <c r="E21" s="12"/>
      <c r="F21" s="12">
        <f>-F11</f>
        <v>5</v>
      </c>
      <c r="G21" s="12"/>
      <c r="H21" s="12">
        <f>-H11</f>
        <v>27</v>
      </c>
      <c r="I21" s="12"/>
      <c r="J21" s="12">
        <f>-J11</f>
        <v>82</v>
      </c>
      <c r="K21" s="12"/>
      <c r="L21" s="54">
        <f>-L11</f>
        <v>33</v>
      </c>
      <c r="M21" s="12"/>
      <c r="N21" s="12">
        <f>-N11</f>
        <v>21</v>
      </c>
      <c r="O21" s="12"/>
      <c r="P21" s="12">
        <v>17</v>
      </c>
      <c r="Q21" s="12"/>
      <c r="R21" s="12">
        <v>18</v>
      </c>
      <c r="S21" s="12"/>
      <c r="T21" s="12">
        <v>19</v>
      </c>
    </row>
    <row r="22" spans="1:22" s="1" customFormat="1" ht="15" x14ac:dyDescent="0.35">
      <c r="A22" s="7"/>
      <c r="B22" s="7" t="s">
        <v>23</v>
      </c>
      <c r="C22" s="7"/>
      <c r="D22" s="37">
        <f>SUM(D18:D21)</f>
        <v>48360</v>
      </c>
      <c r="E22" s="37"/>
      <c r="F22" s="37">
        <f t="shared" ref="F22" si="0">SUM(F18:F21)</f>
        <v>49974</v>
      </c>
      <c r="G22" s="37"/>
      <c r="H22" s="37">
        <f t="shared" ref="H22" si="1">SUM(H18:H21)</f>
        <v>48765</v>
      </c>
      <c r="I22" s="37"/>
      <c r="J22" s="37">
        <f t="shared" ref="J22" si="2">SUM(J18:J21)</f>
        <v>47690</v>
      </c>
      <c r="K22" s="37"/>
      <c r="L22" s="56">
        <f>SUM(L18:L21)</f>
        <v>50552</v>
      </c>
      <c r="M22" s="37"/>
      <c r="N22" s="37">
        <f t="shared" ref="N22:T22" si="3">SUM(N18:N21)</f>
        <v>51001</v>
      </c>
      <c r="O22" s="14"/>
      <c r="P22" s="14">
        <f t="shared" si="3"/>
        <v>41820</v>
      </c>
      <c r="Q22" s="14"/>
      <c r="R22" s="14">
        <f t="shared" si="3"/>
        <v>42548</v>
      </c>
      <c r="S22" s="14"/>
      <c r="T22" s="14">
        <f t="shared" si="3"/>
        <v>43775</v>
      </c>
      <c r="V22" s="13"/>
    </row>
    <row r="23" spans="1:22" x14ac:dyDescent="0.2">
      <c r="D23" s="9"/>
      <c r="E23" s="9"/>
      <c r="F23" s="9"/>
      <c r="G23" s="9"/>
      <c r="H23" s="9"/>
      <c r="I23" s="9"/>
      <c r="J23" s="9"/>
      <c r="K23" s="9"/>
      <c r="L23" s="53"/>
      <c r="M23" s="9"/>
      <c r="N23" s="9"/>
      <c r="O23" s="9"/>
      <c r="P23" s="9"/>
      <c r="Q23" s="9"/>
      <c r="R23" s="9"/>
      <c r="S23" s="9"/>
      <c r="T23" s="9"/>
    </row>
    <row r="24" spans="1:22" x14ac:dyDescent="0.2">
      <c r="D24" s="9"/>
      <c r="E24" s="9"/>
      <c r="F24" s="9"/>
      <c r="G24" s="9"/>
      <c r="H24" s="9"/>
      <c r="I24" s="9"/>
      <c r="J24" s="9"/>
      <c r="K24" s="9"/>
      <c r="L24" s="57"/>
      <c r="M24" s="9"/>
      <c r="N24" s="9"/>
      <c r="O24" s="9"/>
      <c r="P24" s="9"/>
      <c r="Q24" s="9"/>
      <c r="R24" s="9"/>
      <c r="S24" s="9"/>
      <c r="T24" s="9"/>
    </row>
    <row r="25" spans="1:22" x14ac:dyDescent="0.2">
      <c r="A25" s="7" t="s">
        <v>24</v>
      </c>
      <c r="D25" s="9"/>
      <c r="E25" s="9"/>
      <c r="F25" s="9"/>
      <c r="G25" s="9"/>
      <c r="H25" s="9"/>
      <c r="I25" s="9"/>
      <c r="J25" s="9"/>
      <c r="K25" s="9"/>
      <c r="L25" s="53"/>
      <c r="M25" s="9"/>
      <c r="N25" s="9"/>
      <c r="O25" s="9"/>
      <c r="P25" s="9"/>
      <c r="Q25" s="9"/>
      <c r="R25" s="9"/>
      <c r="S25" s="9"/>
      <c r="T25" s="9"/>
    </row>
    <row r="26" spans="1:22" x14ac:dyDescent="0.2">
      <c r="B26" s="8" t="s">
        <v>25</v>
      </c>
      <c r="D26" s="9">
        <v>2274</v>
      </c>
      <c r="E26" s="9"/>
      <c r="F26" s="9">
        <f>2231+8</f>
        <v>2239</v>
      </c>
      <c r="G26" s="9"/>
      <c r="H26" s="9">
        <f>2144+17</f>
        <v>2161</v>
      </c>
      <c r="I26" s="9"/>
      <c r="J26" s="9">
        <v>2169</v>
      </c>
      <c r="K26" s="9"/>
      <c r="L26" s="53">
        <v>2381</v>
      </c>
      <c r="M26" s="9"/>
      <c r="N26" s="45">
        <v>2246</v>
      </c>
      <c r="O26" s="9"/>
      <c r="P26" s="9">
        <v>1548</v>
      </c>
      <c r="Q26" s="9"/>
      <c r="R26" s="9">
        <v>1609</v>
      </c>
      <c r="S26" s="9"/>
      <c r="T26" s="9">
        <v>1688</v>
      </c>
    </row>
    <row r="27" spans="1:22" x14ac:dyDescent="0.2">
      <c r="B27" s="8" t="s">
        <v>16</v>
      </c>
      <c r="C27" s="8" t="s">
        <v>17</v>
      </c>
      <c r="D27" s="9"/>
      <c r="E27" s="9"/>
      <c r="F27" s="9"/>
      <c r="G27" s="9"/>
      <c r="H27" s="9"/>
      <c r="I27" s="9"/>
      <c r="J27" s="9"/>
      <c r="K27" s="9"/>
      <c r="L27" s="53"/>
      <c r="M27" s="9"/>
      <c r="N27" s="9"/>
      <c r="O27" s="9"/>
      <c r="P27" s="9"/>
      <c r="Q27" s="9"/>
      <c r="R27" s="9"/>
      <c r="S27" s="9"/>
      <c r="T27" s="9"/>
    </row>
    <row r="28" spans="1:22" x14ac:dyDescent="0.2">
      <c r="C28" s="8" t="s">
        <v>39</v>
      </c>
      <c r="D28" s="9">
        <f>D7</f>
        <v>-76</v>
      </c>
      <c r="E28" s="9"/>
      <c r="F28" s="9">
        <f>F7</f>
        <v>-200</v>
      </c>
      <c r="G28" s="9"/>
      <c r="H28" s="9">
        <f>H7</f>
        <v>-35</v>
      </c>
      <c r="I28" s="9"/>
      <c r="J28" s="9">
        <f>J7</f>
        <v>-42</v>
      </c>
      <c r="K28" s="9"/>
      <c r="L28" s="58">
        <f>L7</f>
        <v>-39</v>
      </c>
      <c r="M28" s="9"/>
      <c r="N28" s="45">
        <f>N7</f>
        <v>-51</v>
      </c>
      <c r="O28" s="9"/>
      <c r="P28" s="9">
        <f>-115+67</f>
        <v>-48</v>
      </c>
      <c r="Q28" s="9"/>
      <c r="R28" s="9">
        <f>-110+65</f>
        <v>-45</v>
      </c>
      <c r="S28" s="9"/>
      <c r="T28" s="9">
        <f>-107+62</f>
        <v>-45</v>
      </c>
    </row>
    <row r="29" spans="1:22" x14ac:dyDescent="0.2">
      <c r="C29" s="8" t="s">
        <v>51</v>
      </c>
      <c r="D29" s="9">
        <f>D8</f>
        <v>-108</v>
      </c>
      <c r="E29" s="9"/>
      <c r="F29" s="9">
        <f>F8</f>
        <v>-61</v>
      </c>
      <c r="G29" s="9"/>
      <c r="H29" s="9">
        <f>H8</f>
        <v>-45</v>
      </c>
      <c r="I29" s="9"/>
      <c r="J29" s="9">
        <f>J8</f>
        <v>-54</v>
      </c>
      <c r="K29" s="9"/>
      <c r="L29" s="58">
        <f>L8</f>
        <v>0</v>
      </c>
      <c r="M29" s="9"/>
      <c r="N29" s="45">
        <f>N8</f>
        <v>0</v>
      </c>
      <c r="O29" s="9"/>
      <c r="P29" s="9">
        <f>-115+67</f>
        <v>-48</v>
      </c>
      <c r="Q29" s="9"/>
      <c r="R29" s="9">
        <f>-110+65</f>
        <v>-45</v>
      </c>
      <c r="S29" s="9"/>
      <c r="T29" s="9">
        <f>-107+62</f>
        <v>-45</v>
      </c>
    </row>
    <row r="30" spans="1:22" x14ac:dyDescent="0.2">
      <c r="C30" s="8" t="s">
        <v>32</v>
      </c>
      <c r="D30" s="9">
        <f>D9</f>
        <v>-47</v>
      </c>
      <c r="E30" s="9"/>
      <c r="F30" s="9">
        <f>F9</f>
        <v>-39</v>
      </c>
      <c r="G30" s="9"/>
      <c r="H30" s="9">
        <f>H9</f>
        <v>-35</v>
      </c>
      <c r="I30" s="9"/>
      <c r="J30" s="9">
        <f>J9</f>
        <v>-29</v>
      </c>
      <c r="K30" s="9"/>
      <c r="L30" s="53">
        <f>L9</f>
        <v>-23</v>
      </c>
      <c r="M30" s="9"/>
      <c r="N30" s="45">
        <f>N9</f>
        <v>-23</v>
      </c>
      <c r="O30" s="9"/>
      <c r="P30" s="9">
        <v>-75</v>
      </c>
      <c r="Q30" s="9"/>
      <c r="R30" s="9">
        <v>-63</v>
      </c>
      <c r="S30" s="9"/>
      <c r="T30" s="9">
        <v>-53</v>
      </c>
    </row>
    <row r="31" spans="1:22" x14ac:dyDescent="0.2">
      <c r="C31" s="8" t="s">
        <v>33</v>
      </c>
      <c r="D31" s="9">
        <f>D10</f>
        <v>-489</v>
      </c>
      <c r="E31" s="9"/>
      <c r="F31" s="9">
        <f>F10</f>
        <v>-493</v>
      </c>
      <c r="G31" s="9"/>
      <c r="H31" s="9">
        <f>H10</f>
        <v>-486</v>
      </c>
      <c r="I31" s="9"/>
      <c r="J31" s="9">
        <f>J10</f>
        <v>-479</v>
      </c>
      <c r="K31" s="9"/>
      <c r="L31" s="53">
        <f>L10</f>
        <v>-527</v>
      </c>
      <c r="M31" s="9"/>
      <c r="N31" s="9">
        <f>N10</f>
        <v>-574</v>
      </c>
      <c r="O31" s="9"/>
      <c r="P31" s="9">
        <v>-467</v>
      </c>
      <c r="Q31" s="9"/>
      <c r="R31" s="9">
        <v>-492</v>
      </c>
      <c r="S31" s="9"/>
      <c r="T31" s="9">
        <v>-537</v>
      </c>
    </row>
    <row r="32" spans="1:22" x14ac:dyDescent="0.2">
      <c r="C32" s="8" t="s">
        <v>40</v>
      </c>
      <c r="D32" s="9">
        <f>D11</f>
        <v>-2</v>
      </c>
      <c r="E32" s="9"/>
      <c r="F32" s="9">
        <f>F11</f>
        <v>-5</v>
      </c>
      <c r="G32" s="9"/>
      <c r="H32" s="9">
        <f>H11</f>
        <v>-27</v>
      </c>
      <c r="I32" s="9"/>
      <c r="J32" s="9">
        <f>J11</f>
        <v>-82</v>
      </c>
      <c r="K32" s="9"/>
      <c r="L32" s="53">
        <f>L11</f>
        <v>-33</v>
      </c>
      <c r="M32" s="9"/>
      <c r="N32" s="9">
        <f>N11</f>
        <v>-21</v>
      </c>
      <c r="O32" s="9"/>
      <c r="P32" s="9">
        <v>-17</v>
      </c>
      <c r="Q32" s="9"/>
      <c r="R32" s="9">
        <v>-18</v>
      </c>
      <c r="S32" s="9"/>
      <c r="T32" s="9">
        <v>-19</v>
      </c>
    </row>
    <row r="33" spans="1:20" x14ac:dyDescent="0.2">
      <c r="B33" s="8" t="s">
        <v>18</v>
      </c>
      <c r="C33" s="8" t="s">
        <v>48</v>
      </c>
      <c r="D33" s="9"/>
      <c r="E33" s="9"/>
      <c r="F33" s="9"/>
      <c r="G33" s="9"/>
      <c r="H33" s="9"/>
      <c r="I33" s="9"/>
      <c r="J33" s="9"/>
      <c r="K33" s="9"/>
      <c r="L33" s="53"/>
      <c r="M33" s="9"/>
      <c r="N33" s="9"/>
      <c r="O33" s="9"/>
      <c r="P33" s="9"/>
      <c r="Q33" s="9"/>
      <c r="R33" s="9"/>
      <c r="S33" s="9"/>
      <c r="T33" s="9"/>
    </row>
    <row r="34" spans="1:20" x14ac:dyDescent="0.2">
      <c r="C34" s="8" t="s">
        <v>41</v>
      </c>
      <c r="D34" s="9"/>
      <c r="E34" s="9"/>
      <c r="F34" s="9"/>
      <c r="G34" s="9"/>
      <c r="H34" s="9"/>
      <c r="I34" s="9"/>
      <c r="J34" s="9"/>
      <c r="K34" s="9"/>
      <c r="L34" s="53"/>
      <c r="M34" s="9"/>
      <c r="N34" s="9"/>
      <c r="O34" s="9"/>
      <c r="P34" s="9">
        <v>170</v>
      </c>
      <c r="Q34" s="9"/>
      <c r="R34" s="9">
        <v>183</v>
      </c>
      <c r="S34" s="9"/>
      <c r="T34" s="9">
        <v>195</v>
      </c>
    </row>
    <row r="35" spans="1:20" x14ac:dyDescent="0.2">
      <c r="C35" s="8" t="s">
        <v>42</v>
      </c>
      <c r="D35" s="9"/>
      <c r="E35" s="9"/>
      <c r="F35" s="9"/>
      <c r="G35" s="9"/>
      <c r="H35" s="9"/>
      <c r="I35" s="9"/>
      <c r="J35" s="9"/>
      <c r="K35" s="9"/>
      <c r="L35" s="53"/>
      <c r="M35" s="9"/>
      <c r="N35" s="9"/>
      <c r="O35" s="9"/>
      <c r="P35" s="9">
        <v>495</v>
      </c>
      <c r="Q35" s="9"/>
      <c r="R35" s="9">
        <v>522</v>
      </c>
      <c r="S35" s="9"/>
      <c r="T35" s="9">
        <v>551</v>
      </c>
    </row>
    <row r="36" spans="1:20" x14ac:dyDescent="0.2">
      <c r="C36" s="8" t="s">
        <v>43</v>
      </c>
      <c r="D36" s="9"/>
      <c r="E36" s="9"/>
      <c r="F36" s="9"/>
      <c r="G36" s="9"/>
      <c r="H36" s="9"/>
      <c r="I36" s="9"/>
      <c r="J36" s="9"/>
      <c r="K36" s="9"/>
      <c r="L36" s="53"/>
      <c r="M36" s="9"/>
      <c r="N36" s="9"/>
      <c r="O36" s="9"/>
      <c r="P36" s="9">
        <v>135</v>
      </c>
      <c r="Q36" s="9"/>
      <c r="R36" s="9">
        <v>140</v>
      </c>
      <c r="S36" s="9"/>
      <c r="T36" s="9">
        <v>137</v>
      </c>
    </row>
    <row r="37" spans="1:20" x14ac:dyDescent="0.2">
      <c r="C37" s="8" t="s">
        <v>26</v>
      </c>
      <c r="D37" s="9"/>
      <c r="E37" s="9"/>
      <c r="F37" s="9"/>
      <c r="G37" s="9"/>
      <c r="H37" s="9"/>
      <c r="I37" s="9"/>
      <c r="J37" s="9"/>
      <c r="K37" s="9"/>
      <c r="L37" s="53"/>
      <c r="M37" s="9"/>
      <c r="N37" s="9"/>
      <c r="O37" s="9"/>
      <c r="P37" s="9"/>
      <c r="Q37" s="9"/>
      <c r="R37" s="9"/>
      <c r="S37" s="9"/>
      <c r="T37" s="9"/>
    </row>
    <row r="38" spans="1:20" x14ac:dyDescent="0.2">
      <c r="C38" s="8" t="s">
        <v>44</v>
      </c>
      <c r="D38" s="9">
        <v>23</v>
      </c>
      <c r="E38" s="9"/>
      <c r="F38" s="9">
        <v>49</v>
      </c>
      <c r="G38" s="9"/>
      <c r="H38" s="9">
        <v>39</v>
      </c>
      <c r="I38" s="9"/>
      <c r="J38" s="9">
        <v>21</v>
      </c>
      <c r="K38" s="45"/>
      <c r="L38" s="53">
        <v>16</v>
      </c>
      <c r="M38" s="9"/>
      <c r="N38" s="9">
        <v>13</v>
      </c>
      <c r="O38" s="9"/>
      <c r="P38" s="9">
        <v>9</v>
      </c>
      <c r="Q38" s="9"/>
      <c r="R38" s="9">
        <v>10</v>
      </c>
      <c r="S38" s="9"/>
      <c r="T38" s="9">
        <v>10</v>
      </c>
    </row>
    <row r="39" spans="1:20" x14ac:dyDescent="0.2">
      <c r="C39" s="8" t="s">
        <v>71</v>
      </c>
      <c r="D39" s="9"/>
      <c r="E39" s="9"/>
      <c r="F39" s="9"/>
      <c r="G39" s="9"/>
      <c r="H39" s="9">
        <v>1</v>
      </c>
      <c r="I39" s="9"/>
      <c r="J39" s="9">
        <v>2</v>
      </c>
      <c r="K39" s="45"/>
      <c r="L39" s="53">
        <v>0</v>
      </c>
      <c r="M39" s="9"/>
      <c r="N39" s="9">
        <v>0</v>
      </c>
      <c r="O39" s="9"/>
      <c r="P39" s="9"/>
      <c r="Q39" s="9"/>
      <c r="R39" s="9"/>
      <c r="S39" s="9"/>
      <c r="T39" s="9"/>
    </row>
    <row r="40" spans="1:20" ht="15" x14ac:dyDescent="0.35">
      <c r="C40" s="8" t="s">
        <v>38</v>
      </c>
      <c r="D40" s="12">
        <v>0</v>
      </c>
      <c r="E40" s="12"/>
      <c r="F40" s="12">
        <v>0</v>
      </c>
      <c r="G40" s="12"/>
      <c r="H40" s="12">
        <v>0</v>
      </c>
      <c r="I40" s="12"/>
      <c r="J40" s="12">
        <v>0</v>
      </c>
      <c r="K40" s="12"/>
      <c r="L40" s="54">
        <v>0</v>
      </c>
      <c r="M40" s="12"/>
      <c r="N40" s="12">
        <v>0</v>
      </c>
      <c r="O40" s="12"/>
      <c r="P40" s="12">
        <v>1</v>
      </c>
      <c r="Q40" s="12"/>
      <c r="R40" s="12">
        <v>1</v>
      </c>
      <c r="S40" s="12"/>
      <c r="T40" s="12">
        <v>1</v>
      </c>
    </row>
    <row r="41" spans="1:20" s="1" customFormat="1" x14ac:dyDescent="0.2">
      <c r="A41" s="7"/>
      <c r="B41" s="7" t="s">
        <v>27</v>
      </c>
      <c r="C41" s="7"/>
      <c r="D41" s="13">
        <f>SUM(D26:D40)</f>
        <v>1575</v>
      </c>
      <c r="E41" s="13"/>
      <c r="F41" s="13">
        <f>SUM(F26:F40)</f>
        <v>1490</v>
      </c>
      <c r="G41" s="13"/>
      <c r="H41" s="13">
        <f>SUM(H26:H40)</f>
        <v>1573</v>
      </c>
      <c r="I41" s="13"/>
      <c r="J41" s="13">
        <f>SUM(J26:J40)</f>
        <v>1506</v>
      </c>
      <c r="K41" s="13"/>
      <c r="L41" s="55">
        <f>SUM(L26:L40)</f>
        <v>1775</v>
      </c>
      <c r="M41" s="13"/>
      <c r="N41" s="13">
        <f>SUM(N26:N40)</f>
        <v>1590</v>
      </c>
      <c r="O41" s="13"/>
      <c r="P41" s="13">
        <f>SUM(P26:P40)</f>
        <v>1703</v>
      </c>
      <c r="Q41" s="13"/>
      <c r="R41" s="13">
        <f>SUM(R26:R40)</f>
        <v>1802</v>
      </c>
      <c r="S41" s="13"/>
      <c r="T41" s="13">
        <f>SUM(T26:T40)</f>
        <v>1883</v>
      </c>
    </row>
    <row r="42" spans="1:20" x14ac:dyDescent="0.2">
      <c r="C42" s="8" t="s">
        <v>28</v>
      </c>
      <c r="D42" s="9"/>
      <c r="E42" s="9"/>
      <c r="F42" s="9"/>
      <c r="G42" s="9"/>
      <c r="H42" s="9"/>
      <c r="I42" s="9"/>
      <c r="J42" s="9"/>
      <c r="K42" s="9"/>
      <c r="L42" s="53"/>
      <c r="M42" s="9"/>
      <c r="N42" s="9"/>
      <c r="O42" s="9"/>
      <c r="P42" s="9"/>
      <c r="Q42" s="9"/>
      <c r="R42" s="9"/>
      <c r="S42" s="9"/>
      <c r="T42" s="9"/>
    </row>
    <row r="43" spans="1:20" x14ac:dyDescent="0.2">
      <c r="C43" s="8" t="s">
        <v>35</v>
      </c>
      <c r="D43" s="9">
        <v>453</v>
      </c>
      <c r="E43" s="9"/>
      <c r="F43" s="9">
        <v>463</v>
      </c>
      <c r="G43" s="9"/>
      <c r="H43" s="9">
        <v>472</v>
      </c>
      <c r="I43" s="9"/>
      <c r="J43" s="9">
        <f>419+78</f>
        <v>497</v>
      </c>
      <c r="K43" s="45"/>
      <c r="L43" s="53">
        <v>483</v>
      </c>
      <c r="M43" s="9"/>
      <c r="N43" s="9">
        <v>435</v>
      </c>
      <c r="O43" s="9"/>
      <c r="P43" s="9">
        <v>433</v>
      </c>
      <c r="Q43" s="9"/>
      <c r="R43" s="9">
        <v>476</v>
      </c>
      <c r="S43" s="9"/>
      <c r="T43" s="9">
        <v>517</v>
      </c>
    </row>
    <row r="44" spans="1:20" x14ac:dyDescent="0.2">
      <c r="C44" s="8" t="s">
        <v>52</v>
      </c>
      <c r="D44" s="9">
        <f>1</f>
        <v>1</v>
      </c>
      <c r="E44" s="9"/>
      <c r="F44" s="9">
        <f>1-1</f>
        <v>0</v>
      </c>
      <c r="G44" s="9"/>
      <c r="H44" s="9">
        <f>4-1</f>
        <v>3</v>
      </c>
      <c r="I44" s="9"/>
      <c r="J44" s="9">
        <f>4-1</f>
        <v>3</v>
      </c>
      <c r="K44" s="45"/>
      <c r="L44" s="53">
        <v>4</v>
      </c>
      <c r="M44" s="9"/>
      <c r="N44" s="45"/>
      <c r="O44" s="9"/>
      <c r="P44" s="9">
        <v>0</v>
      </c>
      <c r="Q44" s="9"/>
      <c r="R44" s="9">
        <v>0</v>
      </c>
      <c r="S44" s="9"/>
      <c r="T44" s="9">
        <v>0</v>
      </c>
    </row>
    <row r="45" spans="1:20" x14ac:dyDescent="0.2">
      <c r="C45" s="8" t="s">
        <v>45</v>
      </c>
      <c r="D45" s="9">
        <v>0</v>
      </c>
      <c r="E45" s="9"/>
      <c r="F45" s="9">
        <v>0</v>
      </c>
      <c r="G45" s="9"/>
      <c r="H45" s="9">
        <v>0</v>
      </c>
      <c r="I45" s="9"/>
      <c r="J45" s="9">
        <v>0</v>
      </c>
      <c r="K45" s="9"/>
      <c r="L45" s="53">
        <v>0</v>
      </c>
      <c r="M45" s="9"/>
      <c r="N45" s="9">
        <v>0</v>
      </c>
      <c r="O45" s="9"/>
      <c r="P45" s="9">
        <v>0</v>
      </c>
      <c r="Q45" s="9"/>
      <c r="R45" s="9">
        <v>0</v>
      </c>
      <c r="S45" s="9"/>
      <c r="T45" s="9">
        <v>0</v>
      </c>
    </row>
    <row r="46" spans="1:20" x14ac:dyDescent="0.2">
      <c r="C46" s="8" t="s">
        <v>70</v>
      </c>
      <c r="D46" s="9"/>
      <c r="E46" s="9"/>
      <c r="F46" s="9"/>
      <c r="G46" s="9"/>
      <c r="H46" s="9">
        <v>0</v>
      </c>
      <c r="I46" s="9"/>
      <c r="J46" s="9">
        <v>0</v>
      </c>
      <c r="K46" s="9"/>
      <c r="L46" s="53">
        <v>0</v>
      </c>
      <c r="M46" s="9"/>
      <c r="N46" s="9">
        <v>0</v>
      </c>
      <c r="O46" s="9"/>
      <c r="P46" s="9"/>
      <c r="Q46" s="9"/>
      <c r="R46" s="9"/>
      <c r="S46" s="9"/>
      <c r="T46" s="9"/>
    </row>
    <row r="47" spans="1:20" x14ac:dyDescent="0.2">
      <c r="C47" s="8" t="s">
        <v>46</v>
      </c>
      <c r="D47" s="9">
        <v>18</v>
      </c>
      <c r="E47" s="9"/>
      <c r="F47" s="9">
        <v>16</v>
      </c>
      <c r="G47" s="9"/>
      <c r="H47" s="9">
        <v>16</v>
      </c>
      <c r="I47" s="9"/>
      <c r="J47" s="9">
        <v>15</v>
      </c>
      <c r="K47" s="45"/>
      <c r="L47" s="53">
        <v>15</v>
      </c>
      <c r="M47" s="9"/>
      <c r="N47" s="9">
        <v>14</v>
      </c>
      <c r="O47" s="9"/>
      <c r="P47" s="9">
        <v>11</v>
      </c>
      <c r="Q47" s="9"/>
      <c r="R47" s="9">
        <v>12</v>
      </c>
      <c r="S47" s="9"/>
      <c r="T47" s="9">
        <v>21</v>
      </c>
    </row>
    <row r="48" spans="1:20" x14ac:dyDescent="0.2">
      <c r="C48" s="8" t="s">
        <v>47</v>
      </c>
      <c r="D48" s="9">
        <v>0</v>
      </c>
      <c r="E48" s="9"/>
      <c r="F48" s="9">
        <v>0</v>
      </c>
      <c r="G48" s="9"/>
      <c r="H48" s="9">
        <v>0</v>
      </c>
      <c r="I48" s="9"/>
      <c r="J48" s="9">
        <v>0</v>
      </c>
      <c r="K48" s="9"/>
      <c r="L48" s="53">
        <v>0</v>
      </c>
      <c r="M48" s="9"/>
      <c r="N48" s="9">
        <v>0</v>
      </c>
      <c r="O48" s="9"/>
      <c r="P48" s="9">
        <v>10</v>
      </c>
      <c r="Q48" s="9"/>
      <c r="R48" s="9">
        <v>10</v>
      </c>
      <c r="S48" s="9"/>
      <c r="T48" s="9">
        <v>11</v>
      </c>
    </row>
    <row r="49" spans="1:20" x14ac:dyDescent="0.2">
      <c r="C49" s="8" t="s">
        <v>74</v>
      </c>
      <c r="D49" s="9">
        <v>0</v>
      </c>
      <c r="E49" s="9"/>
      <c r="F49" s="9">
        <v>0</v>
      </c>
      <c r="G49" s="9"/>
      <c r="H49" s="9">
        <v>0</v>
      </c>
      <c r="I49" s="9"/>
      <c r="J49" s="9">
        <v>0</v>
      </c>
      <c r="K49" s="9"/>
      <c r="L49" s="53">
        <v>1</v>
      </c>
      <c r="M49" s="9"/>
      <c r="N49" s="9">
        <v>0</v>
      </c>
      <c r="O49" s="9"/>
      <c r="P49" s="9">
        <v>10</v>
      </c>
      <c r="Q49" s="9"/>
      <c r="R49" s="9">
        <v>10</v>
      </c>
      <c r="S49" s="9"/>
      <c r="T49" s="9">
        <v>11</v>
      </c>
    </row>
    <row r="50" spans="1:20" x14ac:dyDescent="0.2">
      <c r="C50" s="8" t="s">
        <v>29</v>
      </c>
      <c r="D50" s="9">
        <f>-D32</f>
        <v>2</v>
      </c>
      <c r="E50" s="9"/>
      <c r="F50" s="9">
        <f t="shared" ref="F50" si="4">-F32</f>
        <v>5</v>
      </c>
      <c r="G50" s="9"/>
      <c r="H50" s="9">
        <f t="shared" ref="H50" si="5">-H32</f>
        <v>27</v>
      </c>
      <c r="I50" s="9"/>
      <c r="J50" s="9">
        <f t="shared" ref="J50:L50" si="6">-J32</f>
        <v>82</v>
      </c>
      <c r="K50" s="9"/>
      <c r="L50" s="58">
        <f t="shared" si="6"/>
        <v>33</v>
      </c>
      <c r="M50" s="9"/>
      <c r="N50" s="9">
        <f t="shared" ref="N50:T50" si="7">-N32</f>
        <v>21</v>
      </c>
      <c r="O50" s="9"/>
      <c r="P50" s="9">
        <f t="shared" si="7"/>
        <v>17</v>
      </c>
      <c r="Q50" s="9"/>
      <c r="R50" s="9">
        <f t="shared" si="7"/>
        <v>18</v>
      </c>
      <c r="S50" s="9"/>
      <c r="T50" s="9">
        <f t="shared" si="7"/>
        <v>19</v>
      </c>
    </row>
    <row r="51" spans="1:20" x14ac:dyDescent="0.2">
      <c r="C51" s="8" t="s">
        <v>26</v>
      </c>
      <c r="D51" s="9"/>
      <c r="E51" s="9"/>
      <c r="F51" s="9"/>
      <c r="G51" s="9"/>
      <c r="H51" s="9"/>
      <c r="I51" s="9"/>
      <c r="J51" s="9"/>
      <c r="K51" s="9"/>
      <c r="L51" s="53"/>
      <c r="M51" s="9"/>
      <c r="N51" s="9"/>
      <c r="O51" s="9"/>
      <c r="P51" s="9"/>
      <c r="Q51" s="9"/>
      <c r="R51" s="9"/>
      <c r="S51" s="9"/>
      <c r="T51" s="9"/>
    </row>
    <row r="52" spans="1:20" x14ac:dyDescent="0.2">
      <c r="C52" s="8" t="s">
        <v>35</v>
      </c>
      <c r="D52" s="9">
        <v>24</v>
      </c>
      <c r="E52" s="9"/>
      <c r="F52" s="9">
        <v>36</v>
      </c>
      <c r="G52" s="9"/>
      <c r="H52" s="9">
        <v>50</v>
      </c>
      <c r="I52" s="9"/>
      <c r="J52" s="9">
        <f>59-1</f>
        <v>58</v>
      </c>
      <c r="K52" s="45"/>
      <c r="L52" s="53">
        <v>51</v>
      </c>
      <c r="M52" s="9"/>
      <c r="N52" s="45">
        <v>52</v>
      </c>
      <c r="O52" s="9"/>
      <c r="P52" s="9">
        <v>31</v>
      </c>
      <c r="Q52" s="9"/>
      <c r="R52" s="9">
        <v>36</v>
      </c>
      <c r="S52" s="9"/>
      <c r="T52" s="9">
        <v>36</v>
      </c>
    </row>
    <row r="53" spans="1:20" x14ac:dyDescent="0.2">
      <c r="C53" s="8" t="s">
        <v>52</v>
      </c>
      <c r="D53" s="9">
        <v>1</v>
      </c>
      <c r="E53" s="9"/>
      <c r="F53" s="9">
        <v>2</v>
      </c>
      <c r="G53" s="9"/>
      <c r="H53" s="9">
        <v>0</v>
      </c>
      <c r="I53" s="9"/>
      <c r="J53" s="9">
        <v>0</v>
      </c>
      <c r="K53" s="9"/>
      <c r="L53" s="53">
        <v>0</v>
      </c>
      <c r="M53" s="9"/>
      <c r="N53" s="9">
        <v>0</v>
      </c>
      <c r="O53" s="9"/>
      <c r="P53" s="9"/>
      <c r="Q53" s="9"/>
      <c r="R53" s="9"/>
      <c r="S53" s="9"/>
      <c r="T53" s="9"/>
    </row>
    <row r="54" spans="1:20" x14ac:dyDescent="0.2">
      <c r="C54" s="8" t="s">
        <v>70</v>
      </c>
      <c r="D54" s="9"/>
      <c r="E54" s="9"/>
      <c r="F54" s="9"/>
      <c r="G54" s="9"/>
      <c r="H54" s="9"/>
      <c r="I54" s="9"/>
      <c r="J54" s="9">
        <v>16</v>
      </c>
      <c r="K54" s="9"/>
      <c r="L54" s="53">
        <v>3</v>
      </c>
      <c r="M54" s="9"/>
      <c r="N54" s="9">
        <v>43</v>
      </c>
      <c r="O54" s="9"/>
      <c r="P54" s="9"/>
      <c r="Q54" s="9"/>
      <c r="R54" s="9"/>
      <c r="S54" s="9"/>
      <c r="T54" s="9"/>
    </row>
    <row r="55" spans="1:20" x14ac:dyDescent="0.2">
      <c r="C55" s="8" t="s">
        <v>46</v>
      </c>
      <c r="D55" s="9"/>
      <c r="E55" s="9"/>
      <c r="F55" s="9"/>
      <c r="G55" s="9"/>
      <c r="H55" s="9"/>
      <c r="I55" s="9"/>
      <c r="J55" s="9"/>
      <c r="K55" s="9"/>
      <c r="L55" s="53">
        <v>0</v>
      </c>
      <c r="M55" s="9"/>
      <c r="N55" s="9"/>
      <c r="O55" s="9"/>
      <c r="P55" s="9"/>
      <c r="Q55" s="9"/>
      <c r="R55" s="9"/>
      <c r="S55" s="9"/>
      <c r="T55" s="9"/>
    </row>
    <row r="56" spans="1:20" ht="15" x14ac:dyDescent="0.35">
      <c r="C56" s="8" t="s">
        <v>38</v>
      </c>
      <c r="D56" s="12" t="s">
        <v>30</v>
      </c>
      <c r="E56" s="12"/>
      <c r="F56" s="12" t="s">
        <v>30</v>
      </c>
      <c r="G56" s="12"/>
      <c r="H56" s="12" t="s">
        <v>30</v>
      </c>
      <c r="I56" s="12"/>
      <c r="J56" s="12" t="s">
        <v>30</v>
      </c>
      <c r="K56" s="12"/>
      <c r="L56" s="54">
        <v>0</v>
      </c>
      <c r="M56" s="12"/>
      <c r="N56" s="12" t="s">
        <v>30</v>
      </c>
      <c r="O56" s="12"/>
      <c r="P56" s="12" t="s">
        <v>30</v>
      </c>
      <c r="Q56" s="12"/>
      <c r="R56" s="12" t="s">
        <v>30</v>
      </c>
      <c r="S56" s="12"/>
      <c r="T56" s="12" t="s">
        <v>30</v>
      </c>
    </row>
    <row r="57" spans="1:20" s="1" customFormat="1" ht="15" x14ac:dyDescent="0.35">
      <c r="A57" s="7"/>
      <c r="B57" s="7" t="s">
        <v>31</v>
      </c>
      <c r="C57" s="7"/>
      <c r="D57" s="14">
        <f>SUM(D41:D56)</f>
        <v>2074</v>
      </c>
      <c r="E57" s="14"/>
      <c r="F57" s="14">
        <f t="shared" ref="F57" si="8">SUM(F41:F56)</f>
        <v>2012</v>
      </c>
      <c r="G57" s="14"/>
      <c r="H57" s="14">
        <f t="shared" ref="H57" si="9">SUM(H41:H56)</f>
        <v>2141</v>
      </c>
      <c r="I57" s="14"/>
      <c r="J57" s="14">
        <f t="shared" ref="J57:L57" si="10">SUM(J41:J56)</f>
        <v>2177</v>
      </c>
      <c r="K57" s="14"/>
      <c r="L57" s="59">
        <f t="shared" si="10"/>
        <v>2365</v>
      </c>
      <c r="M57" s="14"/>
      <c r="N57" s="14">
        <f t="shared" ref="N57:T57" si="11">SUM(N41:N56)</f>
        <v>2155</v>
      </c>
      <c r="O57" s="14"/>
      <c r="P57" s="14">
        <f t="shared" si="11"/>
        <v>2215</v>
      </c>
      <c r="Q57" s="14"/>
      <c r="R57" s="14">
        <f t="shared" si="11"/>
        <v>2364</v>
      </c>
      <c r="S57" s="14"/>
      <c r="T57" s="14">
        <f t="shared" si="11"/>
        <v>2498</v>
      </c>
    </row>
    <row r="58" spans="1:20" x14ac:dyDescent="0.2">
      <c r="D58" s="9"/>
      <c r="E58" s="9"/>
      <c r="F58" s="9"/>
      <c r="G58" s="9"/>
      <c r="H58" s="9"/>
      <c r="I58" s="9"/>
      <c r="J58" s="9"/>
      <c r="K58" s="9"/>
      <c r="L58" s="9"/>
      <c r="M58" s="9"/>
      <c r="N58" s="9"/>
      <c r="O58" s="9"/>
      <c r="P58" s="9"/>
      <c r="Q58" s="9"/>
      <c r="R58" s="9"/>
      <c r="S58" s="9"/>
      <c r="T58" s="9"/>
    </row>
    <row r="59" spans="1:20" x14ac:dyDescent="0.2">
      <c r="F59" s="9"/>
      <c r="G59" s="9"/>
      <c r="H59" s="9"/>
      <c r="I59" s="9"/>
      <c r="J59" s="9"/>
      <c r="K59" s="9"/>
      <c r="L59" s="9"/>
      <c r="M59" s="9"/>
      <c r="N59" s="9"/>
      <c r="O59" s="9"/>
      <c r="P59" s="9"/>
      <c r="Q59" s="9"/>
      <c r="R59" s="9"/>
      <c r="S59" s="9"/>
      <c r="T59" s="9"/>
    </row>
    <row r="60" spans="1:20" x14ac:dyDescent="0.2">
      <c r="F60" s="9"/>
      <c r="G60" s="9"/>
      <c r="H60" s="9"/>
      <c r="I60" s="9"/>
      <c r="J60" s="9"/>
      <c r="K60" s="9"/>
      <c r="L60" s="9"/>
      <c r="M60" s="9"/>
      <c r="N60" s="9"/>
      <c r="O60" s="9"/>
      <c r="P60" s="9"/>
      <c r="Q60" s="9"/>
      <c r="R60" s="9"/>
      <c r="S60" s="9"/>
      <c r="T60" s="9"/>
    </row>
    <row r="61" spans="1:20" x14ac:dyDescent="0.2">
      <c r="F61" s="9"/>
      <c r="G61" s="9"/>
      <c r="H61" s="9"/>
      <c r="I61" s="9"/>
      <c r="J61" s="9"/>
      <c r="K61" s="9"/>
      <c r="L61" s="9"/>
      <c r="M61" s="9"/>
      <c r="N61" s="9"/>
      <c r="O61" s="9"/>
      <c r="P61" s="9"/>
      <c r="Q61" s="9"/>
      <c r="R61" s="9"/>
      <c r="S61" s="9"/>
      <c r="T61" s="9"/>
    </row>
    <row r="62" spans="1:20" x14ac:dyDescent="0.2">
      <c r="F62" s="9"/>
      <c r="G62" s="9"/>
      <c r="H62" s="9"/>
      <c r="I62" s="9"/>
      <c r="J62" s="9"/>
      <c r="K62" s="9"/>
      <c r="L62" s="9"/>
      <c r="M62" s="9"/>
      <c r="N62" s="9"/>
      <c r="O62" s="9"/>
      <c r="P62" s="9"/>
      <c r="Q62" s="9"/>
      <c r="R62" s="9"/>
      <c r="S62" s="9"/>
      <c r="T62" s="9"/>
    </row>
    <row r="63" spans="1:20" x14ac:dyDescent="0.2">
      <c r="F63" s="9"/>
      <c r="G63" s="9"/>
      <c r="H63" s="9"/>
      <c r="I63" s="9"/>
      <c r="J63" s="9"/>
      <c r="K63" s="9"/>
      <c r="L63" s="9"/>
      <c r="M63" s="9"/>
      <c r="N63" s="9"/>
      <c r="O63" s="9"/>
      <c r="P63" s="9"/>
      <c r="Q63" s="9"/>
      <c r="R63" s="9"/>
      <c r="S63" s="9"/>
      <c r="T63" s="9"/>
    </row>
    <row r="64" spans="1:20" x14ac:dyDescent="0.2">
      <c r="F64" s="9"/>
      <c r="G64" s="9"/>
      <c r="H64" s="9"/>
      <c r="I64" s="9"/>
      <c r="J64" s="9"/>
      <c r="K64" s="9"/>
      <c r="L64" s="9"/>
      <c r="M64" s="9"/>
      <c r="N64" s="9"/>
      <c r="O64" s="9"/>
      <c r="P64" s="9"/>
      <c r="Q64" s="9"/>
      <c r="R64" s="9"/>
      <c r="S64" s="9"/>
      <c r="T64" s="9"/>
    </row>
    <row r="65" spans="6:20" x14ac:dyDescent="0.2">
      <c r="F65" s="9"/>
      <c r="G65" s="9"/>
      <c r="H65" s="9"/>
      <c r="I65" s="9"/>
      <c r="J65" s="9"/>
      <c r="K65" s="9"/>
      <c r="L65" s="9"/>
      <c r="M65" s="9"/>
      <c r="N65" s="9"/>
      <c r="O65" s="9"/>
      <c r="P65" s="9"/>
      <c r="Q65" s="9"/>
      <c r="R65" s="9"/>
      <c r="S65" s="9"/>
      <c r="T65" s="9"/>
    </row>
    <row r="66" spans="6:20" x14ac:dyDescent="0.2">
      <c r="F66" s="9"/>
      <c r="G66" s="9"/>
      <c r="H66" s="9"/>
      <c r="I66" s="9"/>
      <c r="J66" s="9"/>
      <c r="K66" s="9"/>
      <c r="L66" s="9"/>
      <c r="M66" s="9"/>
      <c r="N66" s="9"/>
      <c r="O66" s="9"/>
      <c r="P66" s="9"/>
      <c r="Q66" s="9"/>
      <c r="R66" s="9"/>
      <c r="S66" s="9"/>
      <c r="T66" s="9"/>
    </row>
    <row r="67" spans="6:20" x14ac:dyDescent="0.2">
      <c r="F67" s="9"/>
      <c r="G67" s="9"/>
      <c r="H67" s="9"/>
      <c r="I67" s="9"/>
      <c r="J67" s="9"/>
      <c r="K67" s="9"/>
      <c r="L67" s="9"/>
      <c r="M67" s="9"/>
      <c r="N67" s="9"/>
      <c r="O67" s="9"/>
      <c r="P67" s="9"/>
      <c r="Q67" s="9"/>
      <c r="R67" s="9"/>
      <c r="S67" s="9"/>
      <c r="T67" s="9"/>
    </row>
    <row r="68" spans="6:20" x14ac:dyDescent="0.2">
      <c r="F68" s="9"/>
      <c r="G68" s="9"/>
      <c r="H68" s="9"/>
      <c r="I68" s="9"/>
      <c r="J68" s="9"/>
      <c r="K68" s="9"/>
      <c r="L68" s="9"/>
      <c r="M68" s="9"/>
      <c r="N68" s="9"/>
      <c r="O68" s="9"/>
      <c r="P68" s="9"/>
      <c r="Q68" s="9"/>
      <c r="R68" s="9"/>
      <c r="S68" s="9"/>
      <c r="T68" s="9"/>
    </row>
    <row r="69" spans="6:20" x14ac:dyDescent="0.2">
      <c r="F69" s="9"/>
      <c r="G69" s="9"/>
      <c r="H69" s="9"/>
      <c r="I69" s="9"/>
      <c r="J69" s="9"/>
      <c r="K69" s="9"/>
      <c r="L69" s="9"/>
      <c r="M69" s="9"/>
      <c r="N69" s="9"/>
      <c r="O69" s="9"/>
      <c r="P69" s="9"/>
      <c r="Q69" s="9"/>
      <c r="R69" s="9"/>
      <c r="S69" s="9"/>
      <c r="T69" s="9"/>
    </row>
    <row r="70" spans="6:20" x14ac:dyDescent="0.2">
      <c r="F70" s="9"/>
      <c r="G70" s="9"/>
      <c r="H70" s="9"/>
      <c r="I70" s="9"/>
      <c r="J70" s="9"/>
      <c r="K70" s="9"/>
      <c r="L70" s="9"/>
      <c r="M70" s="9"/>
      <c r="N70" s="9"/>
      <c r="O70" s="9"/>
      <c r="P70" s="9"/>
      <c r="Q70" s="9"/>
      <c r="R70" s="9"/>
      <c r="S70" s="9"/>
      <c r="T70" s="9"/>
    </row>
    <row r="71" spans="6:20" x14ac:dyDescent="0.2">
      <c r="F71" s="9"/>
      <c r="G71" s="9"/>
      <c r="H71" s="9"/>
      <c r="I71" s="9"/>
      <c r="J71" s="9"/>
      <c r="K71" s="9"/>
      <c r="L71" s="9"/>
      <c r="M71" s="9"/>
      <c r="N71" s="9"/>
      <c r="O71" s="9"/>
      <c r="P71" s="9"/>
      <c r="Q71" s="9"/>
      <c r="R71" s="9"/>
      <c r="S71" s="9"/>
      <c r="T71" s="9"/>
    </row>
    <row r="72" spans="6:20" x14ac:dyDescent="0.2">
      <c r="F72" s="9"/>
      <c r="G72" s="9"/>
      <c r="H72" s="9"/>
      <c r="I72" s="9"/>
      <c r="J72" s="9"/>
      <c r="K72" s="9"/>
      <c r="L72" s="9"/>
      <c r="M72" s="9"/>
      <c r="N72" s="9"/>
      <c r="O72" s="9"/>
      <c r="P72" s="9"/>
      <c r="Q72" s="9"/>
      <c r="R72" s="9"/>
      <c r="S72" s="9"/>
      <c r="T72" s="9"/>
    </row>
    <row r="73" spans="6:20" x14ac:dyDescent="0.2">
      <c r="F73" s="9"/>
      <c r="G73" s="9"/>
      <c r="H73" s="9"/>
      <c r="I73" s="9"/>
      <c r="J73" s="9"/>
      <c r="K73" s="9"/>
      <c r="L73" s="9"/>
      <c r="M73" s="9"/>
      <c r="N73" s="9"/>
      <c r="O73" s="9"/>
      <c r="P73" s="9"/>
      <c r="Q73" s="9"/>
      <c r="R73" s="9"/>
      <c r="S73" s="9"/>
      <c r="T73" s="9"/>
    </row>
    <row r="74" spans="6:20" x14ac:dyDescent="0.2">
      <c r="F74" s="9"/>
      <c r="G74" s="9"/>
      <c r="H74" s="9"/>
      <c r="I74" s="9"/>
      <c r="J74" s="9"/>
      <c r="K74" s="9"/>
      <c r="L74" s="9"/>
      <c r="M74" s="9"/>
      <c r="N74" s="9"/>
      <c r="O74" s="9"/>
      <c r="P74" s="9"/>
      <c r="Q74" s="9"/>
      <c r="R74" s="9"/>
      <c r="S74" s="9"/>
      <c r="T74" s="9"/>
    </row>
    <row r="75" spans="6:20" x14ac:dyDescent="0.2">
      <c r="F75" s="9"/>
      <c r="G75" s="9"/>
      <c r="H75" s="9"/>
      <c r="I75" s="9"/>
      <c r="J75" s="9"/>
      <c r="K75" s="9"/>
      <c r="L75" s="9"/>
      <c r="M75" s="9"/>
      <c r="N75" s="9"/>
      <c r="O75" s="9"/>
      <c r="P75" s="9"/>
      <c r="Q75" s="9"/>
      <c r="R75" s="9"/>
      <c r="S75" s="9"/>
      <c r="T75" s="9"/>
    </row>
    <row r="76" spans="6:20" x14ac:dyDescent="0.2">
      <c r="F76" s="9"/>
      <c r="G76" s="9"/>
      <c r="H76" s="9"/>
      <c r="I76" s="9"/>
      <c r="J76" s="9"/>
      <c r="K76" s="9"/>
      <c r="L76" s="9"/>
      <c r="M76" s="9"/>
      <c r="N76" s="9"/>
      <c r="O76" s="9"/>
      <c r="P76" s="9"/>
      <c r="Q76" s="9"/>
      <c r="R76" s="9"/>
      <c r="S76" s="9"/>
      <c r="T76" s="9"/>
    </row>
    <row r="77" spans="6:20" x14ac:dyDescent="0.2">
      <c r="F77" s="9"/>
      <c r="G77" s="9"/>
      <c r="H77" s="9"/>
      <c r="I77" s="9"/>
      <c r="J77" s="9"/>
      <c r="K77" s="9"/>
      <c r="L77" s="9"/>
      <c r="M77" s="9"/>
      <c r="N77" s="9"/>
      <c r="O77" s="9"/>
      <c r="P77" s="9"/>
      <c r="Q77" s="9"/>
      <c r="R77" s="9"/>
      <c r="S77" s="9"/>
      <c r="T77" s="9"/>
    </row>
    <row r="78" spans="6:20" x14ac:dyDescent="0.2">
      <c r="F78" s="9"/>
      <c r="G78" s="9"/>
      <c r="H78" s="9"/>
      <c r="I78" s="9"/>
      <c r="J78" s="9"/>
      <c r="K78" s="9"/>
      <c r="L78" s="9"/>
      <c r="M78" s="9"/>
      <c r="N78" s="9"/>
      <c r="O78" s="9"/>
      <c r="P78" s="9"/>
      <c r="Q78" s="9"/>
      <c r="R78" s="9"/>
      <c r="S78" s="9"/>
      <c r="T78" s="9"/>
    </row>
    <row r="79" spans="6:20" x14ac:dyDescent="0.2">
      <c r="F79" s="9"/>
      <c r="G79" s="9"/>
      <c r="H79" s="9"/>
      <c r="I79" s="9"/>
      <c r="J79" s="9"/>
      <c r="K79" s="9"/>
      <c r="L79" s="9"/>
      <c r="M79" s="9"/>
      <c r="N79" s="9"/>
      <c r="O79" s="9"/>
      <c r="P79" s="9"/>
      <c r="Q79" s="9"/>
      <c r="R79" s="9"/>
      <c r="S79" s="9"/>
      <c r="T79" s="9"/>
    </row>
    <row r="80" spans="6:20" x14ac:dyDescent="0.2">
      <c r="F80" s="9"/>
      <c r="G80" s="9"/>
      <c r="H80" s="9"/>
      <c r="I80" s="9"/>
      <c r="J80" s="9"/>
      <c r="K80" s="9"/>
      <c r="L80" s="9"/>
      <c r="M80" s="9"/>
      <c r="N80" s="9"/>
      <c r="O80" s="9"/>
      <c r="P80" s="9"/>
      <c r="Q80" s="9"/>
      <c r="R80" s="9"/>
      <c r="S80" s="9"/>
      <c r="T80" s="9"/>
    </row>
    <row r="81" spans="6:20" x14ac:dyDescent="0.2">
      <c r="F81" s="9"/>
      <c r="G81" s="9"/>
      <c r="H81" s="9"/>
      <c r="I81" s="9"/>
      <c r="J81" s="9"/>
      <c r="K81" s="9"/>
      <c r="L81" s="9"/>
      <c r="M81" s="9"/>
      <c r="N81" s="9"/>
      <c r="O81" s="9"/>
      <c r="P81" s="9"/>
      <c r="Q81" s="9"/>
      <c r="R81" s="9"/>
      <c r="S81" s="9"/>
      <c r="T81" s="9"/>
    </row>
    <row r="82" spans="6:20" x14ac:dyDescent="0.2">
      <c r="F82" s="9"/>
      <c r="G82" s="9"/>
      <c r="H82" s="9"/>
      <c r="I82" s="9"/>
      <c r="J82" s="9"/>
      <c r="K82" s="9"/>
      <c r="L82" s="9"/>
      <c r="M82" s="9"/>
      <c r="N82" s="9"/>
      <c r="O82" s="9"/>
      <c r="P82" s="9"/>
      <c r="Q82" s="9"/>
      <c r="R82" s="9"/>
      <c r="S82" s="9"/>
      <c r="T82" s="9"/>
    </row>
    <row r="83" spans="6:20" x14ac:dyDescent="0.2">
      <c r="F83" s="9"/>
      <c r="G83" s="9"/>
      <c r="H83" s="9"/>
      <c r="I83" s="9"/>
      <c r="J83" s="9"/>
      <c r="K83" s="9"/>
      <c r="L83" s="9"/>
      <c r="M83" s="9"/>
      <c r="N83" s="9"/>
      <c r="O83" s="9"/>
      <c r="P83" s="9"/>
      <c r="Q83" s="9"/>
      <c r="R83" s="9"/>
      <c r="S83" s="9"/>
      <c r="T83" s="9"/>
    </row>
    <row r="84" spans="6:20" x14ac:dyDescent="0.2">
      <c r="F84" s="9"/>
      <c r="G84" s="9"/>
      <c r="H84" s="9"/>
      <c r="I84" s="9"/>
      <c r="J84" s="9"/>
      <c r="K84" s="9"/>
      <c r="L84" s="9"/>
      <c r="M84" s="9"/>
      <c r="N84" s="9"/>
      <c r="O84" s="9"/>
      <c r="P84" s="9"/>
      <c r="Q84" s="9"/>
      <c r="R84" s="9"/>
      <c r="S84" s="9"/>
      <c r="T84" s="9"/>
    </row>
    <row r="85" spans="6:20" x14ac:dyDescent="0.2">
      <c r="F85" s="9"/>
      <c r="G85" s="9"/>
      <c r="H85" s="9"/>
      <c r="I85" s="9"/>
      <c r="J85" s="9"/>
      <c r="K85" s="9"/>
      <c r="L85" s="9"/>
      <c r="M85" s="9"/>
      <c r="N85" s="9"/>
      <c r="O85" s="9"/>
      <c r="P85" s="9"/>
      <c r="Q85" s="9"/>
      <c r="R85" s="9"/>
      <c r="S85" s="9"/>
      <c r="T85" s="9"/>
    </row>
    <row r="86" spans="6:20" x14ac:dyDescent="0.2">
      <c r="F86" s="9"/>
      <c r="G86" s="9"/>
      <c r="H86" s="9"/>
      <c r="I86" s="9"/>
      <c r="J86" s="9"/>
      <c r="K86" s="9"/>
      <c r="L86" s="9"/>
      <c r="M86" s="9"/>
      <c r="N86" s="9"/>
      <c r="O86" s="9"/>
      <c r="P86" s="9"/>
      <c r="Q86" s="9"/>
      <c r="R86" s="9"/>
      <c r="S86" s="9"/>
      <c r="T86" s="9"/>
    </row>
    <row r="87" spans="6:20" x14ac:dyDescent="0.2">
      <c r="F87" s="9"/>
      <c r="G87" s="9"/>
      <c r="H87" s="9"/>
      <c r="I87" s="9"/>
      <c r="J87" s="9"/>
      <c r="K87" s="9"/>
      <c r="L87" s="9"/>
      <c r="M87" s="9"/>
      <c r="N87" s="9"/>
      <c r="O87" s="9"/>
      <c r="P87" s="9"/>
      <c r="Q87" s="9"/>
      <c r="R87" s="9"/>
      <c r="S87" s="9"/>
      <c r="T87" s="9"/>
    </row>
    <row r="88" spans="6:20" x14ac:dyDescent="0.2">
      <c r="F88" s="9"/>
      <c r="G88" s="9"/>
      <c r="H88" s="9"/>
      <c r="I88" s="9"/>
      <c r="J88" s="9"/>
      <c r="K88" s="9"/>
      <c r="L88" s="9"/>
      <c r="M88" s="9"/>
      <c r="N88" s="9"/>
      <c r="O88" s="9"/>
      <c r="P88" s="9"/>
      <c r="Q88" s="9"/>
      <c r="R88" s="9"/>
      <c r="S88" s="9"/>
      <c r="T88" s="9"/>
    </row>
    <row r="89" spans="6:20" x14ac:dyDescent="0.2">
      <c r="F89" s="9"/>
      <c r="G89" s="9"/>
      <c r="H89" s="9"/>
      <c r="I89" s="9"/>
      <c r="J89" s="9"/>
      <c r="K89" s="9"/>
      <c r="L89" s="9"/>
      <c r="M89" s="9"/>
      <c r="N89" s="9"/>
      <c r="O89" s="9"/>
      <c r="P89" s="9"/>
      <c r="Q89" s="9"/>
      <c r="R89" s="9"/>
      <c r="S89" s="9"/>
      <c r="T89" s="9"/>
    </row>
    <row r="90" spans="6:20" x14ac:dyDescent="0.2">
      <c r="F90" s="9"/>
      <c r="G90" s="9"/>
      <c r="H90" s="9"/>
      <c r="I90" s="9"/>
      <c r="J90" s="9"/>
      <c r="K90" s="9"/>
      <c r="L90" s="9"/>
      <c r="M90" s="9"/>
      <c r="N90" s="9"/>
      <c r="O90" s="9"/>
      <c r="P90" s="9"/>
      <c r="Q90" s="9"/>
      <c r="R90" s="9"/>
      <c r="S90" s="9"/>
      <c r="T90" s="9"/>
    </row>
    <row r="91" spans="6:20" x14ac:dyDescent="0.2">
      <c r="F91" s="9"/>
      <c r="G91" s="9"/>
      <c r="H91" s="9"/>
      <c r="I91" s="9"/>
      <c r="J91" s="9"/>
      <c r="K91" s="9"/>
      <c r="L91" s="9"/>
      <c r="M91" s="9"/>
      <c r="N91" s="9"/>
      <c r="O91" s="9"/>
      <c r="P91" s="9"/>
      <c r="Q91" s="9"/>
      <c r="R91" s="9"/>
      <c r="S91" s="9"/>
      <c r="T91" s="9"/>
    </row>
    <row r="92" spans="6:20" x14ac:dyDescent="0.2">
      <c r="F92" s="9"/>
      <c r="G92" s="9"/>
      <c r="H92" s="9"/>
      <c r="I92" s="9"/>
      <c r="J92" s="9"/>
      <c r="K92" s="9"/>
      <c r="L92" s="9"/>
      <c r="M92" s="9"/>
      <c r="N92" s="9"/>
      <c r="O92" s="9"/>
      <c r="P92" s="9"/>
      <c r="Q92" s="9"/>
      <c r="R92" s="9"/>
      <c r="S92" s="9"/>
      <c r="T92" s="9"/>
    </row>
    <row r="93" spans="6:20" x14ac:dyDescent="0.2">
      <c r="F93" s="9"/>
      <c r="G93" s="9"/>
      <c r="H93" s="9"/>
      <c r="I93" s="9"/>
      <c r="J93" s="9"/>
      <c r="K93" s="9"/>
      <c r="L93" s="9"/>
      <c r="M93" s="9"/>
      <c r="N93" s="9"/>
      <c r="O93" s="9"/>
      <c r="P93" s="9"/>
      <c r="Q93" s="9"/>
      <c r="R93" s="9"/>
      <c r="S93" s="9"/>
      <c r="T93" s="9"/>
    </row>
  </sheetData>
  <phoneticPr fontId="0" type="noConversion"/>
  <pageMargins left="0.49" right="0.75" top="0.79" bottom="0.56000000000000005" header="0.5" footer="0.5"/>
  <pageSetup scale="94" orientation="portrait" r:id="rId1"/>
  <headerFooter alignWithMargins="0">
    <oddFooter>&amp;L&amp;8j:\FEP\ECB\Review\2005-06\Fiscal Tables\Debt\&amp;F&amp;R&amp;8&amp;D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0"/>
  <sheetViews>
    <sheetView workbookViewId="0">
      <selection activeCell="L29" sqref="L29"/>
    </sheetView>
  </sheetViews>
  <sheetFormatPr defaultRowHeight="12.75" x14ac:dyDescent="0.2"/>
  <cols>
    <col min="1" max="1" width="45" customWidth="1"/>
    <col min="2" max="2" width="1.42578125" customWidth="1"/>
    <col min="4" max="4" width="0.7109375" customWidth="1"/>
    <col min="6" max="6" width="0.7109375" customWidth="1"/>
    <col min="8" max="8" width="0.7109375" customWidth="1"/>
  </cols>
  <sheetData>
    <row r="3" spans="1:9" x14ac:dyDescent="0.2">
      <c r="C3" s="35" t="s">
        <v>2</v>
      </c>
      <c r="E3" s="35" t="s">
        <v>7</v>
      </c>
      <c r="G3" s="35" t="s">
        <v>11</v>
      </c>
      <c r="I3" s="35" t="s">
        <v>12</v>
      </c>
    </row>
    <row r="4" spans="1:9" ht="5.25" customHeight="1" x14ac:dyDescent="0.2">
      <c r="C4" s="35"/>
      <c r="E4" s="35"/>
      <c r="G4" s="35"/>
      <c r="I4" s="35"/>
    </row>
    <row r="5" spans="1:9" x14ac:dyDescent="0.2">
      <c r="A5" s="41" t="s">
        <v>64</v>
      </c>
    </row>
    <row r="6" spans="1:9" x14ac:dyDescent="0.2">
      <c r="A6" t="s">
        <v>66</v>
      </c>
      <c r="C6" s="38">
        <f>2043.4</f>
        <v>2043.4</v>
      </c>
      <c r="D6" s="38"/>
      <c r="E6" s="38">
        <f>2208.8</f>
        <v>2208.8000000000002</v>
      </c>
      <c r="F6" s="38"/>
      <c r="G6" s="38">
        <f>2318.6</f>
        <v>2318.6</v>
      </c>
      <c r="H6" s="38"/>
      <c r="I6" s="38">
        <f>2509.1</f>
        <v>2509.1</v>
      </c>
    </row>
    <row r="7" spans="1:9" ht="15" x14ac:dyDescent="0.35">
      <c r="A7" t="s">
        <v>67</v>
      </c>
      <c r="C7" s="39">
        <v>5.5</v>
      </c>
      <c r="D7" s="38"/>
      <c r="E7" s="39">
        <v>10.1</v>
      </c>
      <c r="F7" s="38"/>
      <c r="G7" s="39">
        <v>20</v>
      </c>
      <c r="H7" s="38"/>
      <c r="I7" s="39">
        <v>5.8</v>
      </c>
    </row>
    <row r="8" spans="1:9" ht="15" x14ac:dyDescent="0.35">
      <c r="A8" t="s">
        <v>68</v>
      </c>
      <c r="C8" s="40">
        <f>SUM(C6:C7)</f>
        <v>2048.9</v>
      </c>
      <c r="D8" s="38"/>
      <c r="E8" s="40">
        <f>SUM(E6:E7)</f>
        <v>2218.9</v>
      </c>
      <c r="F8" s="38"/>
      <c r="G8" s="40">
        <f>SUM(G6:G7)</f>
        <v>2338.6</v>
      </c>
      <c r="H8" s="38"/>
      <c r="I8" s="40">
        <f>SUM(I6:I7)</f>
        <v>2514.9</v>
      </c>
    </row>
    <row r="9" spans="1:9" x14ac:dyDescent="0.2">
      <c r="C9" s="38"/>
      <c r="D9" s="38"/>
      <c r="E9" s="38"/>
      <c r="F9" s="38"/>
      <c r="G9" s="38"/>
      <c r="H9" s="38"/>
      <c r="I9" s="38"/>
    </row>
    <row r="10" spans="1:9" x14ac:dyDescent="0.2">
      <c r="A10" s="41" t="s">
        <v>63</v>
      </c>
    </row>
    <row r="11" spans="1:9" x14ac:dyDescent="0.2">
      <c r="A11" t="s">
        <v>66</v>
      </c>
      <c r="C11" s="42">
        <f>1998.2</f>
        <v>1998.2</v>
      </c>
      <c r="D11" s="42"/>
      <c r="E11" s="42">
        <f>2148.4</f>
        <v>2148.4</v>
      </c>
      <c r="F11" s="42"/>
      <c r="G11" s="42">
        <f>2249.5</f>
        <v>2249.5</v>
      </c>
      <c r="H11" s="42"/>
      <c r="I11" s="42">
        <f>2434.4</f>
        <v>2434.4</v>
      </c>
    </row>
    <row r="12" spans="1:9" ht="15" x14ac:dyDescent="0.35">
      <c r="A12" t="s">
        <v>67</v>
      </c>
      <c r="C12" s="39">
        <v>5.5</v>
      </c>
      <c r="D12" s="38"/>
      <c r="E12" s="39">
        <v>10.1</v>
      </c>
      <c r="F12" s="38"/>
      <c r="G12" s="39">
        <v>20</v>
      </c>
      <c r="H12" s="38"/>
      <c r="I12" s="39">
        <v>5.8</v>
      </c>
    </row>
    <row r="13" spans="1:9" ht="15" x14ac:dyDescent="0.35">
      <c r="A13" t="s">
        <v>68</v>
      </c>
      <c r="C13" s="40">
        <f>SUM(C11:C12)</f>
        <v>2003.7</v>
      </c>
      <c r="D13" s="38"/>
      <c r="E13" s="40">
        <f>SUM(E11:E12)</f>
        <v>2158.5</v>
      </c>
      <c r="F13" s="38"/>
      <c r="G13" s="40">
        <f>SUM(G11:G12)</f>
        <v>2269.5</v>
      </c>
      <c r="H13" s="38"/>
      <c r="I13" s="40">
        <f>SUM(I11:I12)</f>
        <v>2440.2000000000003</v>
      </c>
    </row>
    <row r="14" spans="1:9" ht="2.25" customHeight="1" x14ac:dyDescent="0.2">
      <c r="C14" s="38"/>
      <c r="D14" s="38"/>
      <c r="E14" s="38"/>
      <c r="F14" s="38"/>
      <c r="G14" s="38"/>
      <c r="H14" s="38"/>
      <c r="I14" s="38"/>
    </row>
    <row r="15" spans="1:9" ht="15" x14ac:dyDescent="0.35">
      <c r="A15" t="s">
        <v>65</v>
      </c>
      <c r="C15" s="40">
        <f>C6-C11</f>
        <v>45.200000000000045</v>
      </c>
      <c r="D15" s="38"/>
      <c r="E15" s="40">
        <f>E6-E11</f>
        <v>60.400000000000091</v>
      </c>
      <c r="F15" s="38"/>
      <c r="G15" s="40">
        <f>G6-G11</f>
        <v>69.099999999999909</v>
      </c>
      <c r="H15" s="38"/>
      <c r="I15" s="40">
        <f>I6-I11</f>
        <v>74.699999999999818</v>
      </c>
    </row>
    <row r="16" spans="1:9" x14ac:dyDescent="0.2">
      <c r="C16" s="38"/>
      <c r="D16" s="38"/>
      <c r="E16" s="38"/>
      <c r="F16" s="38"/>
      <c r="G16" s="38"/>
      <c r="H16" s="38"/>
      <c r="I16" s="38"/>
    </row>
    <row r="17" spans="3:9" x14ac:dyDescent="0.2">
      <c r="C17" s="38"/>
      <c r="D17" s="38"/>
      <c r="E17" s="38"/>
      <c r="F17" s="38"/>
      <c r="G17" s="38"/>
      <c r="H17" s="38"/>
      <c r="I17" s="38"/>
    </row>
    <row r="18" spans="3:9" x14ac:dyDescent="0.2">
      <c r="C18" s="38"/>
      <c r="D18" s="38"/>
      <c r="E18" s="38"/>
      <c r="F18" s="38"/>
      <c r="G18" s="38"/>
      <c r="H18" s="38"/>
      <c r="I18" s="38"/>
    </row>
    <row r="19" spans="3:9" x14ac:dyDescent="0.2">
      <c r="C19" s="38"/>
      <c r="D19" s="38"/>
      <c r="E19" s="38"/>
      <c r="F19" s="38"/>
      <c r="G19" s="38"/>
      <c r="H19" s="38"/>
      <c r="I19" s="38"/>
    </row>
    <row r="20" spans="3:9" x14ac:dyDescent="0.2">
      <c r="C20" s="38"/>
      <c r="D20" s="38"/>
      <c r="E20" s="38"/>
      <c r="F20" s="38"/>
      <c r="G20" s="38"/>
      <c r="H20" s="38"/>
      <c r="I20" s="38"/>
    </row>
  </sheetData>
  <phoneticPr fontId="18"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24EACD836F9F41AFB0213FBC6FBD06" ma:contentTypeVersion="0" ma:contentTypeDescription="Create a new document." ma:contentTypeScope="" ma:versionID="a1727c1419cd40996c3070b0e9109ffa">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13C2C5-EA65-4E7B-9864-DEE9B350910B}"/>
</file>

<file path=customXml/itemProps2.xml><?xml version="1.0" encoding="utf-8"?>
<ds:datastoreItem xmlns:ds="http://schemas.openxmlformats.org/officeDocument/2006/customXml" ds:itemID="{F75BC602-AFB4-4971-8716-A90DDF561FA7}"/>
</file>

<file path=customXml/itemProps3.xml><?xml version="1.0" encoding="utf-8"?>
<ds:datastoreItem xmlns:ds="http://schemas.openxmlformats.org/officeDocument/2006/customXml" ds:itemID="{7D886DD8-41FB-4158-8E1C-051D9A0BA9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Indicators Table</vt:lpstr>
      <vt:lpstr>Calcs</vt:lpstr>
      <vt:lpstr>LDB restatement</vt:lpstr>
      <vt:lpstr>'Indicators Table'!Print_Area</vt:lpstr>
    </vt:vector>
  </TitlesOfParts>
  <Company>Ministry of Finance and Corporate Relations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Michielin</dc:creator>
  <cp:lastModifiedBy>Michielin, Peter M FIN:EX</cp:lastModifiedBy>
  <cp:lastPrinted>2013-09-16T22:46:53Z</cp:lastPrinted>
  <dcterms:created xsi:type="dcterms:W3CDTF">1998-10-30T22:12:41Z</dcterms:created>
  <dcterms:modified xsi:type="dcterms:W3CDTF">2014-12-02T19:23:38Z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0x010100F924EACD836F9F41AFB0213FBC6FBD06</vt:lpwstr>
  </property>
</Properties>
</file>